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AR\Documents\Ejercicio 2022\Informes\3er trimestre\"/>
    </mc:Choice>
  </mc:AlternateContent>
  <xr:revisionPtr revIDLastSave="0" documentId="13_ncr:1_{2554A20C-E56B-47EB-AB90-047A3F818BA3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ADID " sheetId="1" r:id="rId1"/>
  </sheets>
  <definedNames>
    <definedName name="_xlnm._FilterDatabase" localSheetId="0" hidden="1">'EADID '!$D$7:$J$479</definedName>
    <definedName name="_xlnm.Print_Area" localSheetId="0">'EADID '!$D$2:$K$486</definedName>
    <definedName name="_xlnm.Print_Titles" localSheetId="0">'EADID '!$2:$8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7" i="1" l="1"/>
  <c r="G435" i="1" l="1"/>
  <c r="H16" i="1" l="1"/>
  <c r="H17" i="1"/>
  <c r="H19" i="1"/>
  <c r="H20" i="1"/>
  <c r="H15" i="1"/>
  <c r="H477" i="1"/>
  <c r="H478" i="1"/>
  <c r="H479" i="1"/>
  <c r="H480" i="1"/>
  <c r="H481" i="1"/>
  <c r="H482" i="1"/>
  <c r="H483" i="1"/>
  <c r="H476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60" i="1"/>
  <c r="H457" i="1"/>
  <c r="H458" i="1"/>
  <c r="H455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36" i="1"/>
  <c r="H432" i="1"/>
  <c r="H433" i="1"/>
  <c r="H431" i="1"/>
  <c r="H426" i="1"/>
  <c r="H427" i="1"/>
  <c r="H428" i="1"/>
  <c r="H429" i="1"/>
  <c r="H422" i="1"/>
  <c r="H423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387" i="1"/>
  <c r="H388" i="1"/>
  <c r="H389" i="1"/>
  <c r="H390" i="1"/>
  <c r="H391" i="1"/>
  <c r="H392" i="1"/>
  <c r="H393" i="1"/>
  <c r="H394" i="1"/>
  <c r="H396" i="1"/>
  <c r="H397" i="1"/>
  <c r="H398" i="1"/>
  <c r="H400" i="1"/>
  <c r="H386" i="1"/>
  <c r="H383" i="1"/>
  <c r="H381" i="1" s="1"/>
  <c r="H382" i="1"/>
  <c r="H379" i="1"/>
  <c r="H380" i="1"/>
  <c r="H378" i="1"/>
  <c r="H377" i="1" s="1"/>
  <c r="H374" i="1"/>
  <c r="H375" i="1"/>
  <c r="H376" i="1"/>
  <c r="H373" i="1"/>
  <c r="H368" i="1"/>
  <c r="H369" i="1"/>
  <c r="H370" i="1"/>
  <c r="H371" i="1"/>
  <c r="H367" i="1"/>
  <c r="H366" i="1" s="1"/>
  <c r="H354" i="1"/>
  <c r="H355" i="1"/>
  <c r="H356" i="1"/>
  <c r="H357" i="1"/>
  <c r="H358" i="1"/>
  <c r="H359" i="1"/>
  <c r="H360" i="1"/>
  <c r="H361" i="1"/>
  <c r="H362" i="1"/>
  <c r="H353" i="1"/>
  <c r="H348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31" i="1"/>
  <c r="H321" i="1"/>
  <c r="H322" i="1"/>
  <c r="H323" i="1"/>
  <c r="H324" i="1"/>
  <c r="H320" i="1"/>
  <c r="H312" i="1"/>
  <c r="H313" i="1"/>
  <c r="H314" i="1"/>
  <c r="H311" i="1"/>
  <c r="H305" i="1"/>
  <c r="H295" i="1"/>
  <c r="H296" i="1"/>
  <c r="H297" i="1"/>
  <c r="H298" i="1"/>
  <c r="H299" i="1"/>
  <c r="H300" i="1"/>
  <c r="H301" i="1"/>
  <c r="H294" i="1"/>
  <c r="H282" i="1"/>
  <c r="H283" i="1"/>
  <c r="H284" i="1"/>
  <c r="H285" i="1"/>
  <c r="H286" i="1"/>
  <c r="H287" i="1"/>
  <c r="H288" i="1"/>
  <c r="H289" i="1"/>
  <c r="H290" i="1"/>
  <c r="H291" i="1"/>
  <c r="H292" i="1"/>
  <c r="H281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59" i="1"/>
  <c r="H253" i="1"/>
  <c r="H254" i="1"/>
  <c r="H255" i="1"/>
  <c r="H256" i="1"/>
  <c r="H257" i="1"/>
  <c r="H252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35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169" i="1"/>
  <c r="H170" i="1"/>
  <c r="H171" i="1"/>
  <c r="H172" i="1"/>
  <c r="H173" i="1"/>
  <c r="H174" i="1"/>
  <c r="H175" i="1"/>
  <c r="H176" i="1"/>
  <c r="H177" i="1"/>
  <c r="H178" i="1"/>
  <c r="H168" i="1"/>
  <c r="H166" i="1"/>
  <c r="H165" i="1"/>
  <c r="H154" i="1"/>
  <c r="H155" i="1"/>
  <c r="H156" i="1"/>
  <c r="H157" i="1"/>
  <c r="H158" i="1"/>
  <c r="H159" i="1"/>
  <c r="H160" i="1"/>
  <c r="H161" i="1"/>
  <c r="H153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29" i="1"/>
  <c r="H119" i="1"/>
  <c r="H120" i="1"/>
  <c r="H121" i="1"/>
  <c r="H122" i="1"/>
  <c r="H123" i="1"/>
  <c r="H124" i="1"/>
  <c r="H125" i="1"/>
  <c r="H126" i="1"/>
  <c r="H127" i="1"/>
  <c r="H118" i="1"/>
  <c r="H113" i="1"/>
  <c r="H114" i="1"/>
  <c r="H115" i="1"/>
  <c r="H116" i="1"/>
  <c r="H109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94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78" i="1"/>
  <c r="H65" i="1"/>
  <c r="H66" i="1"/>
  <c r="H67" i="1"/>
  <c r="H68" i="1"/>
  <c r="H69" i="1"/>
  <c r="H70" i="1"/>
  <c r="H71" i="1"/>
  <c r="H72" i="1"/>
  <c r="H73" i="1"/>
  <c r="H74" i="1"/>
  <c r="H75" i="1"/>
  <c r="H76" i="1"/>
  <c r="H64" i="1"/>
  <c r="H60" i="1"/>
  <c r="H57" i="1"/>
  <c r="H44" i="1"/>
  <c r="H41" i="1"/>
  <c r="H42" i="1"/>
  <c r="H43" i="1"/>
  <c r="H45" i="1"/>
  <c r="H40" i="1"/>
  <c r="H37" i="1"/>
  <c r="H31" i="1"/>
  <c r="H32" i="1"/>
  <c r="H33" i="1"/>
  <c r="H34" i="1"/>
  <c r="H35" i="1"/>
  <c r="H30" i="1"/>
  <c r="H22" i="1"/>
  <c r="I424" i="1"/>
  <c r="I330" i="1"/>
  <c r="I304" i="1"/>
  <c r="I164" i="1"/>
  <c r="I117" i="1"/>
  <c r="I111" i="1"/>
  <c r="I93" i="1"/>
  <c r="I77" i="1"/>
  <c r="I63" i="1"/>
  <c r="I39" i="1"/>
  <c r="I21" i="1"/>
  <c r="I14" i="1"/>
  <c r="I12" i="1"/>
  <c r="G459" i="1"/>
  <c r="G56" i="1"/>
  <c r="G55" i="1" s="1"/>
  <c r="G54" i="1" s="1"/>
  <c r="I372" i="1"/>
  <c r="I377" i="1"/>
  <c r="I381" i="1"/>
  <c r="I385" i="1"/>
  <c r="I430" i="1"/>
  <c r="I435" i="1"/>
  <c r="I302" i="1"/>
  <c r="I293" i="1"/>
  <c r="I280" i="1"/>
  <c r="I251" i="1"/>
  <c r="I167" i="1"/>
  <c r="I152" i="1"/>
  <c r="I128" i="1"/>
  <c r="I108" i="1"/>
  <c r="I29" i="1"/>
  <c r="G12" i="1"/>
  <c r="F12" i="1"/>
  <c r="G475" i="1"/>
  <c r="G352" i="1"/>
  <c r="G351" i="1" s="1"/>
  <c r="G385" i="1"/>
  <c r="G21" i="1"/>
  <c r="G14" i="1"/>
  <c r="F475" i="1"/>
  <c r="F452" i="1"/>
  <c r="F450" i="1"/>
  <c r="F435" i="1"/>
  <c r="H258" i="1" l="1"/>
  <c r="H319" i="1"/>
  <c r="H372" i="1"/>
  <c r="H365" i="1" s="1"/>
  <c r="G350" i="1"/>
  <c r="H293" i="1"/>
  <c r="H251" i="1"/>
  <c r="G11" i="1"/>
  <c r="G10" i="1" s="1"/>
  <c r="H39" i="1"/>
  <c r="H63" i="1"/>
  <c r="H29" i="1"/>
  <c r="H152" i="1"/>
  <c r="H352" i="1"/>
  <c r="H128" i="1"/>
  <c r="H164" i="1"/>
  <c r="H234" i="1"/>
  <c r="H77" i="1"/>
  <c r="H93" i="1"/>
  <c r="H330" i="1"/>
  <c r="H117" i="1"/>
  <c r="H475" i="1"/>
  <c r="H435" i="1"/>
  <c r="H280" i="1"/>
  <c r="H167" i="1"/>
  <c r="I454" i="1"/>
  <c r="F456" i="1"/>
  <c r="H453" i="1"/>
  <c r="H452" i="1" s="1"/>
  <c r="J441" i="1"/>
  <c r="J437" i="1"/>
  <c r="F434" i="1"/>
  <c r="G9" i="1" l="1"/>
  <c r="F454" i="1"/>
  <c r="H456" i="1"/>
  <c r="H454" i="1" s="1"/>
  <c r="F430" i="1"/>
  <c r="H434" i="1"/>
  <c r="H430" i="1" s="1"/>
  <c r="J432" i="1"/>
  <c r="F425" i="1" l="1"/>
  <c r="F399" i="1"/>
  <c r="H399" i="1" s="1"/>
  <c r="F395" i="1"/>
  <c r="F347" i="1"/>
  <c r="E349" i="1"/>
  <c r="E319" i="1"/>
  <c r="E325" i="1"/>
  <c r="E328" i="1"/>
  <c r="E330" i="1"/>
  <c r="F315" i="1"/>
  <c r="H315" i="1" s="1"/>
  <c r="H310" i="1" s="1"/>
  <c r="H309" i="1" s="1"/>
  <c r="H308" i="1" s="1"/>
  <c r="F59" i="1"/>
  <c r="H59" i="1" s="1"/>
  <c r="F58" i="1"/>
  <c r="H58" i="1" s="1"/>
  <c r="F18" i="1"/>
  <c r="I366" i="1"/>
  <c r="I365" i="1" s="1"/>
  <c r="H56" i="1" l="1"/>
  <c r="H55" i="1" s="1"/>
  <c r="H54" i="1" s="1"/>
  <c r="F14" i="1"/>
  <c r="F11" i="1" s="1"/>
  <c r="H18" i="1"/>
  <c r="H14" i="1" s="1"/>
  <c r="E347" i="1"/>
  <c r="H349" i="1"/>
  <c r="F385" i="1"/>
  <c r="H395" i="1"/>
  <c r="H385" i="1" s="1"/>
  <c r="F424" i="1"/>
  <c r="H425" i="1"/>
  <c r="H424" i="1" s="1"/>
  <c r="F310" i="1"/>
  <c r="I310" i="1" l="1"/>
  <c r="I475" i="1" l="1"/>
  <c r="I459" i="1" l="1"/>
  <c r="I452" i="1"/>
  <c r="I450" i="1"/>
  <c r="I384" i="1"/>
  <c r="I363" i="1"/>
  <c r="I352" i="1"/>
  <c r="I351" i="1" s="1"/>
  <c r="I347" i="1"/>
  <c r="I328" i="1"/>
  <c r="I325" i="1"/>
  <c r="I319" i="1"/>
  <c r="I317" i="1"/>
  <c r="I258" i="1"/>
  <c r="I234" i="1"/>
  <c r="I231" i="1"/>
  <c r="I162" i="1"/>
  <c r="I56" i="1"/>
  <c r="I48" i="1"/>
  <c r="I46" i="1"/>
  <c r="I36" i="1"/>
  <c r="I28" i="1" s="1"/>
  <c r="I25" i="1"/>
  <c r="J431" i="1"/>
  <c r="J433" i="1"/>
  <c r="I350" i="1" l="1"/>
  <c r="I316" i="1"/>
  <c r="J53" i="1"/>
  <c r="J331" i="1"/>
  <c r="J323" i="1"/>
  <c r="J455" i="1"/>
  <c r="J457" i="1"/>
  <c r="J458" i="1"/>
  <c r="J448" i="1"/>
  <c r="J449" i="1"/>
  <c r="J426" i="1"/>
  <c r="J427" i="1"/>
  <c r="J420" i="1"/>
  <c r="J421" i="1"/>
  <c r="J422" i="1"/>
  <c r="J423" i="1"/>
  <c r="J415" i="1"/>
  <c r="J416" i="1"/>
  <c r="J417" i="1"/>
  <c r="J418" i="1"/>
  <c r="J419" i="1"/>
  <c r="J400" i="1"/>
  <c r="J401" i="1"/>
  <c r="J402" i="1"/>
  <c r="J398" i="1"/>
  <c r="J386" i="1"/>
  <c r="J343" i="1"/>
  <c r="J60" i="1"/>
  <c r="I55" i="1"/>
  <c r="I54" i="1" s="1"/>
  <c r="J161" i="1" l="1"/>
  <c r="J134" i="1"/>
  <c r="J88" i="1"/>
  <c r="F459" i="1" l="1"/>
  <c r="H451" i="1"/>
  <c r="H450" i="1" s="1"/>
  <c r="H384" i="1" s="1"/>
  <c r="E352" i="1" l="1"/>
  <c r="E351" i="1" s="1"/>
  <c r="F352" i="1"/>
  <c r="F351" i="1" s="1"/>
  <c r="F330" i="1"/>
  <c r="F316" i="1" s="1"/>
  <c r="F56" i="1"/>
  <c r="F55" i="1" s="1"/>
  <c r="F54" i="1" s="1"/>
  <c r="G454" i="1"/>
  <c r="J454" i="1"/>
  <c r="E454" i="1"/>
  <c r="G450" i="1"/>
  <c r="E450" i="1"/>
  <c r="E435" i="1"/>
  <c r="G430" i="1"/>
  <c r="E430" i="1"/>
  <c r="F309" i="1"/>
  <c r="F308" i="1" s="1"/>
  <c r="J486" i="1"/>
  <c r="J485" i="1"/>
  <c r="J456" i="1"/>
  <c r="J453" i="1"/>
  <c r="J451" i="1"/>
  <c r="J436" i="1"/>
  <c r="J327" i="1"/>
  <c r="J166" i="1"/>
  <c r="J151" i="1"/>
  <c r="J150" i="1"/>
  <c r="J144" i="1"/>
  <c r="J143" i="1"/>
  <c r="J142" i="1"/>
  <c r="J141" i="1"/>
  <c r="J140" i="1"/>
  <c r="F10" i="1" l="1"/>
  <c r="F384" i="1"/>
  <c r="F350" i="1" s="1"/>
  <c r="F9" i="1" s="1"/>
  <c r="J450" i="1"/>
  <c r="J434" i="1"/>
  <c r="I484" i="1" l="1"/>
  <c r="J484" i="1" s="1"/>
  <c r="J379" i="1" l="1"/>
  <c r="E365" i="1"/>
  <c r="E350" i="1" s="1"/>
  <c r="J376" i="1"/>
  <c r="J375" i="1"/>
  <c r="J374" i="1"/>
  <c r="J380" i="1"/>
  <c r="E10" i="1"/>
  <c r="E9" i="1" l="1"/>
  <c r="H486" i="1"/>
  <c r="H485" i="1"/>
  <c r="H484" i="1" s="1"/>
  <c r="J483" i="1"/>
  <c r="J482" i="1"/>
  <c r="J481" i="1"/>
  <c r="J480" i="1"/>
  <c r="J479" i="1"/>
  <c r="J478" i="1"/>
  <c r="J477" i="1"/>
  <c r="J476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H474" i="1"/>
  <c r="J460" i="1"/>
  <c r="G452" i="1"/>
  <c r="J447" i="1"/>
  <c r="J446" i="1"/>
  <c r="J445" i="1"/>
  <c r="J444" i="1"/>
  <c r="J443" i="1"/>
  <c r="J442" i="1"/>
  <c r="J440" i="1"/>
  <c r="J439" i="1"/>
  <c r="J438" i="1"/>
  <c r="J430" i="1"/>
  <c r="J429" i="1"/>
  <c r="J428" i="1"/>
  <c r="G424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399" i="1"/>
  <c r="J397" i="1"/>
  <c r="J396" i="1"/>
  <c r="J394" i="1"/>
  <c r="J392" i="1"/>
  <c r="J391" i="1"/>
  <c r="J390" i="1"/>
  <c r="J389" i="1"/>
  <c r="J388" i="1"/>
  <c r="J387" i="1"/>
  <c r="J383" i="1"/>
  <c r="J370" i="1"/>
  <c r="J355" i="1"/>
  <c r="J474" i="1" l="1"/>
  <c r="H459" i="1"/>
  <c r="J424" i="1"/>
  <c r="J393" i="1"/>
  <c r="J385" i="1"/>
  <c r="J461" i="1"/>
  <c r="J475" i="1"/>
  <c r="J435" i="1"/>
  <c r="J382" i="1"/>
  <c r="J378" i="1"/>
  <c r="J425" i="1"/>
  <c r="J395" i="1"/>
  <c r="J371" i="1" l="1"/>
  <c r="J369" i="1"/>
  <c r="J368" i="1"/>
  <c r="H364" i="1"/>
  <c r="H363" i="1" s="1"/>
  <c r="H351" i="1" s="1"/>
  <c r="H350" i="1" s="1"/>
  <c r="J362" i="1"/>
  <c r="J361" i="1"/>
  <c r="J360" i="1"/>
  <c r="J359" i="1"/>
  <c r="J358" i="1"/>
  <c r="J357" i="1"/>
  <c r="J356" i="1"/>
  <c r="J354" i="1"/>
  <c r="J349" i="1"/>
  <c r="J346" i="1"/>
  <c r="J345" i="1"/>
  <c r="J342" i="1"/>
  <c r="J341" i="1"/>
  <c r="J340" i="1"/>
  <c r="J339" i="1"/>
  <c r="J338" i="1"/>
  <c r="J337" i="1"/>
  <c r="J336" i="1"/>
  <c r="J335" i="1"/>
  <c r="J334" i="1"/>
  <c r="J333" i="1"/>
  <c r="J332" i="1"/>
  <c r="H329" i="1"/>
  <c r="H327" i="1"/>
  <c r="H326" i="1"/>
  <c r="J324" i="1"/>
  <c r="J322" i="1"/>
  <c r="J321" i="1"/>
  <c r="H318" i="1"/>
  <c r="H317" i="1" s="1"/>
  <c r="J314" i="1"/>
  <c r="J313" i="1"/>
  <c r="J312" i="1"/>
  <c r="J311" i="1"/>
  <c r="H307" i="1"/>
  <c r="J307" i="1" s="1"/>
  <c r="H306" i="1"/>
  <c r="H303" i="1"/>
  <c r="H302" i="1" s="1"/>
  <c r="H233" i="1" s="1"/>
  <c r="J301" i="1"/>
  <c r="J300" i="1"/>
  <c r="J299" i="1"/>
  <c r="J298" i="1"/>
  <c r="J297" i="1"/>
  <c r="J296" i="1"/>
  <c r="J295" i="1"/>
  <c r="J292" i="1"/>
  <c r="J291" i="1"/>
  <c r="J290" i="1"/>
  <c r="J289" i="1"/>
  <c r="J288" i="1"/>
  <c r="J287" i="1"/>
  <c r="J286" i="1"/>
  <c r="J285" i="1"/>
  <c r="J284" i="1"/>
  <c r="J283" i="1"/>
  <c r="J282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7" i="1"/>
  <c r="J256" i="1"/>
  <c r="J255" i="1"/>
  <c r="J254" i="1"/>
  <c r="J253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H232" i="1"/>
  <c r="H231" i="1" s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H163" i="1"/>
  <c r="J160" i="1"/>
  <c r="J159" i="1"/>
  <c r="J158" i="1"/>
  <c r="J157" i="1"/>
  <c r="J156" i="1"/>
  <c r="J155" i="1"/>
  <c r="J154" i="1"/>
  <c r="J149" i="1"/>
  <c r="J148" i="1"/>
  <c r="J147" i="1"/>
  <c r="J146" i="1"/>
  <c r="J145" i="1"/>
  <c r="J139" i="1"/>
  <c r="J138" i="1"/>
  <c r="J137" i="1"/>
  <c r="J136" i="1"/>
  <c r="J135" i="1"/>
  <c r="J133" i="1"/>
  <c r="J132" i="1"/>
  <c r="J131" i="1"/>
  <c r="J130" i="1"/>
  <c r="J127" i="1"/>
  <c r="J126" i="1"/>
  <c r="J125" i="1"/>
  <c r="J124" i="1"/>
  <c r="J123" i="1"/>
  <c r="J122" i="1"/>
  <c r="J121" i="1"/>
  <c r="J120" i="1"/>
  <c r="J119" i="1"/>
  <c r="J116" i="1"/>
  <c r="J115" i="1"/>
  <c r="J114" i="1"/>
  <c r="J113" i="1"/>
  <c r="H112" i="1"/>
  <c r="H110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2" i="1"/>
  <c r="J91" i="1"/>
  <c r="J90" i="1"/>
  <c r="J89" i="1"/>
  <c r="J87" i="1"/>
  <c r="J86" i="1"/>
  <c r="J85" i="1"/>
  <c r="J84" i="1"/>
  <c r="J83" i="1"/>
  <c r="J82" i="1"/>
  <c r="J81" i="1"/>
  <c r="J80" i="1"/>
  <c r="J79" i="1"/>
  <c r="J78" i="1"/>
  <c r="J65" i="1"/>
  <c r="J66" i="1"/>
  <c r="J67" i="1"/>
  <c r="J68" i="1"/>
  <c r="J69" i="1"/>
  <c r="J70" i="1"/>
  <c r="J71" i="1"/>
  <c r="J72" i="1"/>
  <c r="J73" i="1"/>
  <c r="J74" i="1"/>
  <c r="J75" i="1"/>
  <c r="J76" i="1"/>
  <c r="J64" i="1"/>
  <c r="J58" i="1"/>
  <c r="J59" i="1"/>
  <c r="H50" i="1"/>
  <c r="J50" i="1" s="1"/>
  <c r="H51" i="1"/>
  <c r="J51" i="1" s="1"/>
  <c r="H52" i="1"/>
  <c r="J52" i="1" s="1"/>
  <c r="H49" i="1"/>
  <c r="J49" i="1" s="1"/>
  <c r="H47" i="1"/>
  <c r="J42" i="1"/>
  <c r="J43" i="1"/>
  <c r="J44" i="1"/>
  <c r="J45" i="1"/>
  <c r="J41" i="1"/>
  <c r="H38" i="1"/>
  <c r="J31" i="1"/>
  <c r="J32" i="1"/>
  <c r="J33" i="1"/>
  <c r="J34" i="1"/>
  <c r="H27" i="1"/>
  <c r="J27" i="1" s="1"/>
  <c r="H26" i="1"/>
  <c r="H23" i="1"/>
  <c r="H24" i="1"/>
  <c r="J24" i="1" s="1"/>
  <c r="J16" i="1"/>
  <c r="J17" i="1"/>
  <c r="J18" i="1"/>
  <c r="J19" i="1"/>
  <c r="J20" i="1"/>
  <c r="J15" i="1"/>
  <c r="H13" i="1"/>
  <c r="H325" i="1" l="1"/>
  <c r="J112" i="1"/>
  <c r="H111" i="1"/>
  <c r="J306" i="1"/>
  <c r="H304" i="1"/>
  <c r="J110" i="1"/>
  <c r="H108" i="1"/>
  <c r="J38" i="1"/>
  <c r="H36" i="1"/>
  <c r="J13" i="1"/>
  <c r="H12" i="1"/>
  <c r="J23" i="1"/>
  <c r="H21" i="1"/>
  <c r="J22" i="1"/>
  <c r="J57" i="1"/>
  <c r="H25" i="1"/>
  <c r="J25" i="1" s="1"/>
  <c r="J26" i="1"/>
  <c r="J30" i="1"/>
  <c r="J37" i="1"/>
  <c r="J40" i="1"/>
  <c r="H46" i="1"/>
  <c r="J47" i="1"/>
  <c r="J373" i="1"/>
  <c r="J367" i="1"/>
  <c r="J364" i="1"/>
  <c r="J363" i="1"/>
  <c r="J353" i="1"/>
  <c r="J348" i="1"/>
  <c r="H347" i="1"/>
  <c r="J347" i="1" s="1"/>
  <c r="J329" i="1"/>
  <c r="H328" i="1"/>
  <c r="H316" i="1" s="1"/>
  <c r="J326" i="1"/>
  <c r="J320" i="1"/>
  <c r="J318" i="1"/>
  <c r="J305" i="1"/>
  <c r="J303" i="1"/>
  <c r="J294" i="1"/>
  <c r="J281" i="1"/>
  <c r="J259" i="1"/>
  <c r="J252" i="1"/>
  <c r="J235" i="1"/>
  <c r="J232" i="1"/>
  <c r="J168" i="1"/>
  <c r="J165" i="1"/>
  <c r="J163" i="1"/>
  <c r="H162" i="1"/>
  <c r="J153" i="1"/>
  <c r="J129" i="1"/>
  <c r="J128" i="1"/>
  <c r="J118" i="1"/>
  <c r="J109" i="1"/>
  <c r="J94" i="1"/>
  <c r="J344" i="1"/>
  <c r="J315" i="1"/>
  <c r="J63" i="1"/>
  <c r="H48" i="1"/>
  <c r="J459" i="1"/>
  <c r="J452" i="1"/>
  <c r="J381" i="1"/>
  <c r="J377" i="1"/>
  <c r="I309" i="1"/>
  <c r="J302" i="1"/>
  <c r="J152" i="1"/>
  <c r="H28" i="1" l="1"/>
  <c r="H11" i="1" s="1"/>
  <c r="H62" i="1"/>
  <c r="H61" i="1" s="1"/>
  <c r="J36" i="1"/>
  <c r="J21" i="1"/>
  <c r="J293" i="1"/>
  <c r="J234" i="1"/>
  <c r="J319" i="1"/>
  <c r="J164" i="1"/>
  <c r="J251" i="1"/>
  <c r="J117" i="1"/>
  <c r="J258" i="1"/>
  <c r="J304" i="1"/>
  <c r="J325" i="1"/>
  <c r="J39" i="1"/>
  <c r="J48" i="1"/>
  <c r="J167" i="1"/>
  <c r="J162" i="1"/>
  <c r="J77" i="1"/>
  <c r="J46" i="1"/>
  <c r="J108" i="1"/>
  <c r="J111" i="1"/>
  <c r="J12" i="1"/>
  <c r="J384" i="1"/>
  <c r="J372" i="1"/>
  <c r="J366" i="1"/>
  <c r="J352" i="1"/>
  <c r="J328" i="1"/>
  <c r="J317" i="1"/>
  <c r="J280" i="1"/>
  <c r="J231" i="1"/>
  <c r="J330" i="1"/>
  <c r="J310" i="1"/>
  <c r="J56" i="1"/>
  <c r="J14" i="1"/>
  <c r="I233" i="1"/>
  <c r="I308" i="1"/>
  <c r="H10" i="1" l="1"/>
  <c r="H9" i="1" s="1"/>
  <c r="J351" i="1"/>
  <c r="J233" i="1"/>
  <c r="J316" i="1"/>
  <c r="J365" i="1"/>
  <c r="J308" i="1"/>
  <c r="J309" i="1"/>
  <c r="J55" i="1"/>
  <c r="J350" i="1" l="1"/>
  <c r="J54" i="1"/>
  <c r="I62" i="1"/>
  <c r="I61" i="1" s="1"/>
  <c r="J61" i="1" s="1"/>
  <c r="J62" i="1" l="1"/>
  <c r="J93" i="1"/>
  <c r="J29" i="1" l="1"/>
  <c r="J28" i="1"/>
  <c r="I11" i="1" l="1"/>
  <c r="I10" i="1" s="1"/>
  <c r="I9" i="1" s="1"/>
  <c r="J11" i="1" l="1"/>
  <c r="J10" i="1" l="1"/>
  <c r="J9" i="1" l="1"/>
  <c r="I35" i="1"/>
  <c r="J35" i="1" s="1"/>
</calcChain>
</file>

<file path=xl/sharedStrings.xml><?xml version="1.0" encoding="utf-8"?>
<sst xmlns="http://schemas.openxmlformats.org/spreadsheetml/2006/main" count="489" uniqueCount="478">
  <si>
    <t>GOBIERNO DEL ESTADO DE MICHOACAN DE OCAMPO</t>
  </si>
  <si>
    <t>(Pesos)</t>
  </si>
  <si>
    <t xml:space="preserve"> INGRESO  DEVENGADO</t>
  </si>
  <si>
    <t>INGRESOS Y OTROS BENEFICIOS</t>
  </si>
  <si>
    <t>INGRESOS DE GESTIÓN</t>
  </si>
  <si>
    <t>IMPUESTOS</t>
  </si>
  <si>
    <t>IMPUESTOS SOBRE LOS INGRESOS</t>
  </si>
  <si>
    <t>IMPUESTO SOBRE LOTERIAS, RIFAS, SORTEOS Y CONCURSOS.</t>
  </si>
  <si>
    <t>IMPUESTOS SOBRE LA PRODUCCION, EL CONSUMO Y LAS TRANSACCIONES.</t>
  </si>
  <si>
    <t>IMPUESTO SOBRE ENAJENACION DE VEHICULOS DE MOTOR USADOS.</t>
  </si>
  <si>
    <t>IMPUESTO SOBRE SERVICIOS DE HOSPEDAJE.</t>
  </si>
  <si>
    <t>IMPTO SOBRE SERV HOSPEDAJE (EJERCICIOS ANTERIORES 2%)</t>
  </si>
  <si>
    <t>VTA FINAL BEBIDAS  CONTENIDO ALCOHÓLICO</t>
  </si>
  <si>
    <t>IMP EROGACIÓN EN JUEGOS CON APUESTAS</t>
  </si>
  <si>
    <t>IMP PREMIOS GENERADOS  JUEGOS APUESTAS</t>
  </si>
  <si>
    <t>IMPUESTOS SOBRE NOMINA Y ASIMILABLES.</t>
  </si>
  <si>
    <t>IMPUESTO SOBRE EROGACIONES POR REMUNERACION AL TRABAJO PERSONAL, PRESTADO BAJO LA DIRECCION Y DEPENDENCIA DE UN PATRON.</t>
  </si>
  <si>
    <t>IMPUESTO SOBRE EROGACIONES POR REMUNERACION (EJERCICIOS ANTERIORES 2%)</t>
  </si>
  <si>
    <t>SUBSIDIO IMPTO/EROGACIONES REMUNERACION AL TRABAJO</t>
  </si>
  <si>
    <t>IMPUESTOS ECOLOGICOS</t>
  </si>
  <si>
    <t>IMPTO POR REMEDIACION AMBIENTAL EXTRACC MATERIAL</t>
  </si>
  <si>
    <t>IMPTO POR LA EMISION DE CONTAMINANTES SUELO Y AGU</t>
  </si>
  <si>
    <t>ACCESORIOS.</t>
  </si>
  <si>
    <t>RECARGOS.</t>
  </si>
  <si>
    <t>RECARGOS DE IMPTO S/ENAJEN DE VEHIC MOTOR USADOS</t>
  </si>
  <si>
    <t>RECARGOS IMPTO S/ SERVICIO DE HOSPEDAJE</t>
  </si>
  <si>
    <t>RECARGOS POR PRORROGA O PAGO EN PARCIALIDADES</t>
  </si>
  <si>
    <t>RECARGOS VTA FINAL BEBIDAS  CONTENIDO ALCOHÓLICO</t>
  </si>
  <si>
    <t>RECARG DEL IMP A LA EROGACI EN JUEGOS CON APUESTAS</t>
  </si>
  <si>
    <t>MULTAS DE IMPUESTOS ESTATALES</t>
  </si>
  <si>
    <t>MULTAS IMPTO S/ ENAJEN DE VEHICULOS MOTOR USADOS</t>
  </si>
  <si>
    <t>ACTUALIZACION DE IMPUESTOS ESTATALES</t>
  </si>
  <si>
    <t>ACT IMPTO S/ENAJENACION DE VEHIC DE MOTOR USADOS</t>
  </si>
  <si>
    <t>ACT IMPTO S/SERVICIO DE HOSPEDAJE</t>
  </si>
  <si>
    <t>ACTUALIZACION VTA FINAL BEBID CONTENIDO ALCOHÓLICO</t>
  </si>
  <si>
    <t>ACTUALIZACION DEL IMP A LA EROG JUEGOS CON APUESTA</t>
  </si>
  <si>
    <t>ACTUALIZACION IMP  PREMIO GENER EN JUEGO CON APUES</t>
  </si>
  <si>
    <t>CONDONACION DE IMPUESTOS ESTATALES</t>
  </si>
  <si>
    <t>COND REC IMPTO EROG REMU TRAB PERS PREST B DYDUP</t>
  </si>
  <si>
    <t>INGRESOS NO COMPRENDIDAS EN LAS FRACCIONES DE LA LEY DE INGRESOS CAUSADAS EN EJERCICIOS FISCALES ANTERIORES PENDIENTES DE LIQUIDACIÓN O PAGO</t>
  </si>
  <si>
    <t>IMPUESTOS  NO  COMPRENDIDOS  EN  LAS  FRACCIONES  DE  LA  LEY  DE INGRESOS CAUSADOS EN EJERCICIOS FISCALES ANTERIORES PENDIENTES DE LIQUIDACION O PAGO DE TENENCIA Y USO DE VEHICULOS.</t>
  </si>
  <si>
    <t>ACTUALIZACION ISTUV</t>
  </si>
  <si>
    <t>RECARGOS ISTUV</t>
  </si>
  <si>
    <t>CONDONACION IMPUESTO SOBRE TENENCIA Y USO VEHICULO</t>
  </si>
  <si>
    <t>CONTRIBUCIONES DE MEJORAS</t>
  </si>
  <si>
    <t>DE APORTACION POR MEJORAS.</t>
  </si>
  <si>
    <t xml:space="preserve">APORTACION DE MUNICIPIOS </t>
  </si>
  <si>
    <t>APORT DE MPIOS PARA CONSTR DE REDES DE AGUA</t>
  </si>
  <si>
    <t>APORT MUNICIPIO TRASLADO DE MAQUINARIA SCOP 2021</t>
  </si>
  <si>
    <t xml:space="preserve"> APORTACION DE MUNICIPIOS FORTAPAZ</t>
  </si>
  <si>
    <t>DERECHOS POR PRESTACION DE SERVICIOS.</t>
  </si>
  <si>
    <t>DERECHOS POR LA PRESTACION DE SERVICIOS ESTATALES</t>
  </si>
  <si>
    <t>SERVICIOS URBANISTICOS</t>
  </si>
  <si>
    <t>AUTORIZACION DE FRACCIONAMIENTOS, CONDOMINIOS</t>
  </si>
  <si>
    <t>OTROS SERV URBANISTICOS Y DE ASENTAMIENTO HUMANO</t>
  </si>
  <si>
    <t>RECTIFICACION DE AUTORIZACIONES</t>
  </si>
  <si>
    <t>INSPECCION DE DESARROLLO</t>
  </si>
  <si>
    <t>AUTORIZACION DE  SUBDIVICIONES Y FUSIONES</t>
  </si>
  <si>
    <t>POR DICT DE LIC DE APROV DE MIN Y SUST NO RES FED</t>
  </si>
  <si>
    <t>POR LA EXP RESOL AUTORIZ MAT IMPAC RIESG DADO AMBI</t>
  </si>
  <si>
    <t>POR REG DE GENER DE RESID MANEJO ESP PERS FIS MOR</t>
  </si>
  <si>
    <t>POR EL REGISTRO COMO GESTOR DE RESID DE MANEJO ESP</t>
  </si>
  <si>
    <t>POR LA AUTORIZACION DE PLANES DE MANEJ RESID ESP</t>
  </si>
  <si>
    <t>POR DICT DE EXPED DE ACTUALIZ DE LIC AMBIENT UNICA</t>
  </si>
  <si>
    <t>POR LA VALIDACION DE DICTAMENES DE DADO AMBIENTAL</t>
  </si>
  <si>
    <t>SERVICIOS DE TRANSPORTE PUBLICO</t>
  </si>
  <si>
    <t>PAGO ANUAL DE CONCESIONES</t>
  </si>
  <si>
    <t>RENOVACION ANUAL DE CONCESIONES DE SERV PÚB</t>
  </si>
  <si>
    <t>REFRENDO ANUAL DE CALCOMANIAS</t>
  </si>
  <si>
    <t>REPOSICION DE TARJETAS DE CIRCULACION</t>
  </si>
  <si>
    <t>CANJE GENERAL DE PLACAS</t>
  </si>
  <si>
    <t>DOTACION Y REPOSICION DE PLACAS</t>
  </si>
  <si>
    <t>EXPED DE COPIAS CERTIF DE EXPED DE CONCESION</t>
  </si>
  <si>
    <t>EXPEDICION, REP Y RENOV DEL TÍTULO DE CONCESIONES</t>
  </si>
  <si>
    <t>POR LA EXPED DE CONST QUE ACREDITEN EL USO VEHIC</t>
  </si>
  <si>
    <t>POR BAJA DE VEHÍCULOS, POR CAMBIO, ROBO O DESTRUCC</t>
  </si>
  <si>
    <t>TRANSFER DE CONCESIONES DE TRANS PÚB, POR SUCESIÓN</t>
  </si>
  <si>
    <t>CAMBIO DE MODALIDAD DE CONCESIONES DE TRANS PÚB</t>
  </si>
  <si>
    <t>CAMBIO DE ADSCRIPCIÓN CLASIFICACIÓN DE LOCALIDADES</t>
  </si>
  <si>
    <t>CONDONACION POR SERVICIO DE TRASPORTE PUBLICO</t>
  </si>
  <si>
    <t>SERVICIOS DE TRANSPORTE PARTICULAR</t>
  </si>
  <si>
    <t>POR HOLOGRAMA DE CIRCULACION O REFRENDO DE CALCA</t>
  </si>
  <si>
    <t>REPOSICION DE TARJETA DE CIRCULACION</t>
  </si>
  <si>
    <t>PERMISOS DE CIRCULACION</t>
  </si>
  <si>
    <t>SERV POR BAJA DE PLACAS</t>
  </si>
  <si>
    <t>EXPED DE CERTIFICADO DE INTERES PARTICULAR</t>
  </si>
  <si>
    <t>REG DE BAJAS DE VEHÍCULOS AUTOMOTORES</t>
  </si>
  <si>
    <t>SERV DE GRUA</t>
  </si>
  <si>
    <t>PLACAS PARA PERSONAS CON DISCAPACIDAD 50%</t>
  </si>
  <si>
    <t>HOLOGRAMA DE CIRCULACION PERSONAS CON DISCAPAC 50%</t>
  </si>
  <si>
    <t>VALIDACION DE PAGOS PROVENGAN DE OTRA ENTIDAD</t>
  </si>
  <si>
    <t>VALIDACION DE PEDIMENTO DE IMPORTACION DE VEHÍC</t>
  </si>
  <si>
    <t>CONDONACION POR SERVICIO DE TRASPORTE PARTICULAR</t>
  </si>
  <si>
    <t>POR LA EXPEDICIÓN Y RENOVACIÓN DE LICENCIAS PARA CONDUCIR VEHÍCULOS AUTOMOTORES.</t>
  </si>
  <si>
    <t>LICENCIAS PARA CONDUCIR.</t>
  </si>
  <si>
    <t>PERMISOS PROVICIONALES PARA CONDUCIR</t>
  </si>
  <si>
    <t>POR SERVICIOS DE SEGURIDAD PRIVADA.</t>
  </si>
  <si>
    <t>POR ESTUDIO Y POR LA REVALIDACIÓN ANUAL</t>
  </si>
  <si>
    <t>POR EL ESTUDIO Y RECOM SOLICITUD CAMBIO MODALIDAD</t>
  </si>
  <si>
    <t>POR EL ESTUDIO DET LEGALIDAD PREST SERV SEG PRIV</t>
  </si>
  <si>
    <t>POR PRESTAR SERV DE LOCALIZACION SOBRE PERSONAS</t>
  </si>
  <si>
    <t>POR SERVICIOS DEL REGISTRO PÚBLICO DE LA PROPIEDAD RAÍZ Y DEL COMERCIO</t>
  </si>
  <si>
    <t>CANCELACION DE INSCRIP EN EL REG DEL COMERCIO</t>
  </si>
  <si>
    <t>INSCRIP DE DEPOSITOS DE TESTAMENTOS</t>
  </si>
  <si>
    <t>INSCRIP EN EL REG DEL COMERCIO</t>
  </si>
  <si>
    <t>INSCRIP Y CANCELACION DE GRAVAMENES</t>
  </si>
  <si>
    <t>OTROS SERV DEL REG DE LA PROPIEDAD</t>
  </si>
  <si>
    <t>POR REG DE OTROS ACTOS DEL REG PÚB DE LA PROPIEDAD</t>
  </si>
  <si>
    <t>CERTIF Y COPIAS CON SERV A DOMICILIO URGENTES</t>
  </si>
  <si>
    <t>CERTIF Y COPIAS CON SERV A DOMICILIO EXTRAURGENTES</t>
  </si>
  <si>
    <t>POR SERVICIOS DEL REGISTRO CIVIL, Y DEL  ARCHIVO DEL PODER EJECUTIVO.</t>
  </si>
  <si>
    <t>CELEBRACION ACTAS DE CONTRATOS MATRIMONIALES</t>
  </si>
  <si>
    <t>INSCRIPCIONES</t>
  </si>
  <si>
    <t>EXPED DE CERTIF, COPIAS CERTIF O CONSTANCIAS</t>
  </si>
  <si>
    <t>OTRAS TARIFAS</t>
  </si>
  <si>
    <t>EXPED DE CONST Y CERTIF EXTRAURGENTE</t>
  </si>
  <si>
    <t>POR CERTIF Y CONST DE DOC BAJO CUSTODIA DE LA DIR</t>
  </si>
  <si>
    <t>LEVANTAMIENTO DE ACTAS DE RECONOCIMIENTO DE HIJOS</t>
  </si>
  <si>
    <t>RECONOCIMIENTOS POR AVISO ADMTIVO DE OTRA ENT FEDE</t>
  </si>
  <si>
    <t>POR CADA AÑO ADICIONAL DE BÚSQUEDA</t>
  </si>
  <si>
    <t>EXPED DE OFICIO DE EXTEMPORANEIDAD</t>
  </si>
  <si>
    <t>COPIA CERTIFICADA APÉNDICES ACTOS DEL EDO CIVIL</t>
  </si>
  <si>
    <t>INSC DIVOR CEL NOT PUB (INS ANO ACT NAC Y MAT DIV)</t>
  </si>
  <si>
    <t>POR SERVICIOS DEL ARCHIVO GENERAL E NOTARIOS</t>
  </si>
  <si>
    <t>AVISO DE TESTAMENTO</t>
  </si>
  <si>
    <t>CERTIFICADO DE TESTAMENTO</t>
  </si>
  <si>
    <t>TESTIMONIOS DE ESCRITURAS</t>
  </si>
  <si>
    <t>COPIAS CERTIF (NOTARIAS)</t>
  </si>
  <si>
    <t>TESTAMENTO OLOGRAFO</t>
  </si>
  <si>
    <t>REPORTE DE BUSQUEDA EN EL REG NAC DE TESTAMENTOS</t>
  </si>
  <si>
    <t>POR HOJA DE PAPEL OFICIAL (FOLIOS)</t>
  </si>
  <si>
    <t>POR SERVICIOS DE LA FISCALIA GENERAL DEL ESTADO</t>
  </si>
  <si>
    <t>SERV DE GRUA EN POBLACIONES HASTA 10KM</t>
  </si>
  <si>
    <t>POR SERV QUE ESTABLECE LA LEY PREST SERV INMOBILIA</t>
  </si>
  <si>
    <t>POR  SERVICIOS DE EDUCACION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</si>
  <si>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</si>
  <si>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</si>
  <si>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</si>
  <si>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</si>
  <si>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CONSTANCIAS</t>
  </si>
  <si>
    <t>REG ESTABLECIMIENTO EDUTIVO PARA EXPEDIR TÍTULOS</t>
  </si>
  <si>
    <t>REVALIDACIÓN TÍTULO PROF, DIPLOMA DE ESPECIALIDAD</t>
  </si>
  <si>
    <t>REGISTRO TÍTULO PROF, DIPLOMA DE ESPECIALIDAD</t>
  </si>
  <si>
    <t>EXPEDICIÓN DE AUTORIZACIÓN EJ DE UNA ESPECIALIDAD</t>
  </si>
  <si>
    <t>EN RELACIÓN CON ESTABLECIMIENTO EDUCATIVO</t>
  </si>
  <si>
    <t>EXPEDICIÓN DE DUPLICADO DE CÉDULA O DE AUTO ESPEC</t>
  </si>
  <si>
    <t>EXPEDICIÓN DE CÉDULA PROF CON EFECTOS DE PATENTE</t>
  </si>
  <si>
    <t>EXPEDICIÓN EJER TÍTULO PROF EN TRÁMITE O PASANTE</t>
  </si>
  <si>
    <t>CONSULTAS DE ARCHIVO</t>
  </si>
  <si>
    <t>CONSTANCIAS DE ANTECEDENTES PROFESIONALES</t>
  </si>
  <si>
    <t>RECONOCIMIENTO DE VALIDEZ OF ESTUDIOS DE TIPO SUP</t>
  </si>
  <si>
    <t>CAMBIOS A PLAN Y PROG DE ESTUDIO DE TIPO SUPERIOR</t>
  </si>
  <si>
    <t>POR SOLICITUD, ESTUDIO Y RESOL PARA IMPARTIR EDUC</t>
  </si>
  <si>
    <t>POR SOLICITUD Y RESOL DE VALIDEZ OF NIV MEDIO SUP</t>
  </si>
  <si>
    <t>EXÁMENES PROFESIONALES O DE GRADO DE TIPO SUPERIO</t>
  </si>
  <si>
    <t>EXÁMENES A TÍTULO DE SUF DE EDU PRIMARIA</t>
  </si>
  <si>
    <t>EXÁMENES A TÍTULO DE SUF DE EDU SECU Y MEDIA SUP</t>
  </si>
  <si>
    <t>EXÁMENES A TÍTULO DE SUF DE TIPO SUP</t>
  </si>
  <si>
    <t>EXÁMENES EXTRAORD MATERIA DE EDU SECU Y MEDIA SUP</t>
  </si>
  <si>
    <t>EXÁMENES EXTRAORDINARIOS POR MATERIA DE TIPO SUP</t>
  </si>
  <si>
    <t>OTORGAMIENTO DE DIPLOMA TITULO O GRADO DE TIPO SU</t>
  </si>
  <si>
    <t>DE EDU SECU Y DE EDU MEDIA SUP</t>
  </si>
  <si>
    <t>EXPEDICIÓN DUPLICADO CERTIF EDU BÁSICA Y MEDIA SU</t>
  </si>
  <si>
    <t>EXPEDICIÓN DUPLICADO CERTIF DE ESTU DE TIPO SUP</t>
  </si>
  <si>
    <t>POR SOLICITUD DE REVALIDACIÓN DE ESTUD EDU BÁSICA</t>
  </si>
  <si>
    <t>POR SOLICITUD DE REVALIDACIÓN DE ESTUD EDU MED SU</t>
  </si>
  <si>
    <t>POR SOLICITUD DE REVALIDACIÓN DE ESTUD EDU SUP</t>
  </si>
  <si>
    <t>REVISIÓN CERTIF ESTUD POR GRADO EDU BÁSICA Y MEDI</t>
  </si>
  <si>
    <t>REVISIÓN CERTIF ESTUD POR GRADO ESCOLAR DE EDU SU</t>
  </si>
  <si>
    <t>POR SOLICITUD DE EQUIVAL DE ESTUDIOS DE EDU BÁSIC</t>
  </si>
  <si>
    <t>POR SOLICITUD DE EQUIVAL DE ESTUD DE EDU MEDIA-SU</t>
  </si>
  <si>
    <t>POR SOLICITUD DE EQUIVAL DE ESTUD DE EDU SUP</t>
  </si>
  <si>
    <t>INSPECCIÓN ESTABL EDUCAT PARTIC POR ALUMNO EDU SU</t>
  </si>
  <si>
    <t>INSPECCIÓN ESTABL EDUCAT PARTIC ALUMNO EDU MED SU</t>
  </si>
  <si>
    <t>INSPECCIÓN ESTABL EDUCAT PARTIC ALUMNO EDU SECU</t>
  </si>
  <si>
    <t>INSPECCIÓN ESTABL EDUCAT PARTIC ALUMNO EDU PRIM</t>
  </si>
  <si>
    <t>CONSULTAS O CONSTANCIAS DE ARCHIVO</t>
  </si>
  <si>
    <t>DICTAMEN PSICOPEDAGÓGICO PARA CAMBIO DE CARRERA</t>
  </si>
  <si>
    <t>POR AUTORIZACIÓN DE PROF REG DE CERTIF DE PROF</t>
  </si>
  <si>
    <t>REGISTRO DE INSCRIPCIÓN INSTITUCIONES EDUCATIVAS</t>
  </si>
  <si>
    <t>REGISTRO DE DIPLOMAS DE INST DE EDU SUP COL Y ASO</t>
  </si>
  <si>
    <t>POR AUTORIZACIÓN DE PROF REG DE DIPLOMAS Y CONSTA</t>
  </si>
  <si>
    <t>POR AUTORIZACIÓN DE PROF RENOVACIÓN DE PRÁCTICAS</t>
  </si>
  <si>
    <t>POR AUTORIZACIÓN DE PROF RENOVACIÓN DE ESPECIALID</t>
  </si>
  <si>
    <t>POR OTROS SERV DE EDU CTROS ESTUD CAPACIT TRABAJO</t>
  </si>
  <si>
    <t>POR OTROS SERVICIOS DE EDU REGISTRO DE DIPLOMAS</t>
  </si>
  <si>
    <t>POR OTROS SERV DE EDU POR LA EXP DE CERTIF PARCIA</t>
  </si>
  <si>
    <t>POR OTROS SERV DE EDU POR LA EXP TERMINACIÓN ESTU</t>
  </si>
  <si>
    <t>POR OTROS SERV DE EDU DUPLICADO CERTIF TERM DE ES</t>
  </si>
  <si>
    <t>POR OTROS SERV DE EDU CONSTANCIA ESTUD DE NIV PRI</t>
  </si>
  <si>
    <t>INSPECCIÓN Y VIGILAN CTROS ESTUD CAPACIT TRABAJO</t>
  </si>
  <si>
    <t>POR OTROS SERV DE EDU COTEJO</t>
  </si>
  <si>
    <t>POR OTROS SERV DE EDU LEGALIZACIÓN</t>
  </si>
  <si>
    <t>POR LA VTA PAPELERÍA OF SRÍA DE EDU, EXP ACADÉMIC</t>
  </si>
  <si>
    <t>POR LA VTA PAPELERÍA OF SRÍA DE EDU,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</si>
  <si>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</si>
  <si>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</si>
  <si>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</si>
  <si>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</si>
  <si>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SERV DE EVAL DE PROG ESPECIF DE PROTECC CIVIL</t>
  </si>
  <si>
    <t>POR SERV DE REG CONSULTORES PROTECC CIVIL</t>
  </si>
  <si>
    <t>POR RENOV ANUAL DE REG CONSULTORES PROTECC CIVIL</t>
  </si>
  <si>
    <t>POR REG DE CAPACITADORES DE PROTECC CIVIL</t>
  </si>
  <si>
    <t>POR LA EXPEDICION DE DICTAMENES DE NO RIESGO</t>
  </si>
  <si>
    <t>POR EXPED DICTAMENES DE FACTIBILIDAD CONST GASOLIN</t>
  </si>
  <si>
    <t>POR EXPED DICTAMENES DE FACTIBILIDAD CONST FRACC</t>
  </si>
  <si>
    <t>POR LA ELAB ESTUDIOS DE RIESGO MAT PROTECC CIVIL</t>
  </si>
  <si>
    <t>POR RENOV DEL REG CAPACITADORES MAT PROTECC CIVIL</t>
  </si>
  <si>
    <t>POR LA EXPED DE CONSTANCIA DE CUMPLIMIENTO</t>
  </si>
  <si>
    <t>POR SERV DE CAPACIDAD EN MAT DE PROTECC CIVIL 4 HR</t>
  </si>
  <si>
    <t>POR SERV DE CAPACIDAD EN MAT DE PROTECC CIVIL 8 HR</t>
  </si>
  <si>
    <t>POR LA VISITA DE INSPECC Y VERIF AL ESTABLECIMIENT</t>
  </si>
  <si>
    <t>POR LA EVAL DE SIMULACRO A ESTABLECIMIENTOS</t>
  </si>
  <si>
    <t>POR SERV DE EVAL DE PROG DE PROTECC CIVIL</t>
  </si>
  <si>
    <t>SERVICIOS DE TRANSITO</t>
  </si>
  <si>
    <t>CERTIFICADO DE NO INFRACCIÓN</t>
  </si>
  <si>
    <t>PERMISO PARA CIRCULAR CON CARGA SOBRESALIENTE</t>
  </si>
  <si>
    <t>PERMISO PARA CIRCULAR CON ADITAMENTOS (POLARIZADO)</t>
  </si>
  <si>
    <t>APLICACIÓN DE EXAMEN DE MANEJO PARA CONDUCIR</t>
  </si>
  <si>
    <t>CERTIFICACIÓN DE CONVENIO DE HECHO DE TRÁNSITO</t>
  </si>
  <si>
    <t>SERVICIOS DE CATASTRO</t>
  </si>
  <si>
    <t>EXPED DE PLANOS CATASTRALES</t>
  </si>
  <si>
    <t>LEVANTAMIENTOS TOPOGRAFICOS</t>
  </si>
  <si>
    <t>DETERMINACION UBICACION FISICA DE LOS PREDIOS</t>
  </si>
  <si>
    <t>ELABORACION DE AVALUOS</t>
  </si>
  <si>
    <t>INSPECCIONES OCULARES DE PREDIOS</t>
  </si>
  <si>
    <t>REESTRUCTURACION DE CUENTAS CATASTRALES</t>
  </si>
  <si>
    <t>DESGLOSE DE PREDIOS Y VALUACION CORRESPONDIENTE</t>
  </si>
  <si>
    <t>INSCRIPCION O REG DE PREDIOS IGNORADOS</t>
  </si>
  <si>
    <t>AUTORIZACION DE PERITOS VALUADORES DE BIENES INM</t>
  </si>
  <si>
    <t>CERTIF CATASTRALES</t>
  </si>
  <si>
    <t>POR INFORMACION DE COLINDANTES</t>
  </si>
  <si>
    <t>OTROS SERV DE CATASTRO</t>
  </si>
  <si>
    <t>INFO DE LA UBICACIÓN DE PREDIOS EN CARTOGRAFÍA</t>
  </si>
  <si>
    <t>EXPED DE DUPLICADOS DE DOCUMENTOS CATASTRALES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</si>
  <si>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</si>
  <si>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</si>
  <si>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</si>
  <si>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RÚSTIC)</t>
  </si>
  <si>
    <t>REVISIÓN DE AVISO (TRASLADO DOMINIO PREDIO URBANO)</t>
  </si>
  <si>
    <t>AVISO ACLARATORIO DE PREDIO RÚSTICO O URBANO</t>
  </si>
  <si>
    <t>GEORREFERENCIACIÓN DE CROQUIS</t>
  </si>
  <si>
    <t>POR SERVICIOS OFICIALES DIVERSOS.</t>
  </si>
  <si>
    <t>CERTIF, REPOSICIONES Y REPRODUCCIONES</t>
  </si>
  <si>
    <t>OTROS SERV OFICIALES DIVERSOS</t>
  </si>
  <si>
    <t>DE COMUNICACIONES DE MENSAJERIA</t>
  </si>
  <si>
    <t>OTROS SERV DEL ARCHIVO DEL PODER EJECUTIVO</t>
  </si>
  <si>
    <t>BUSQUEDA EN EL ARCHIVO DEL PODER EJECUTIVO</t>
  </si>
  <si>
    <t>LEGALIZACION CERTIFICADOS ESTUDIO BOLETAS DE CALIF</t>
  </si>
  <si>
    <t>APOSTILLAS DE TITULOS PROFECCIONALES OTROS DOCUMEN</t>
  </si>
  <si>
    <t>APOSTILLAS DE CERTIFICADOS DE ESTUDIO Y OTROS DOCU</t>
  </si>
  <si>
    <t>OTRAS CLASES CERTIF A CARGO DE DIFERENTES DEPENDEN</t>
  </si>
  <si>
    <t>REPRODUCCION INFORM POR PARTE DEPENDENCAS COORD Y</t>
  </si>
  <si>
    <t>INSCRIPCION AL PADRON/CONTRATISTAS DE OBRA PUBLICA</t>
  </si>
  <si>
    <t>PERMISO P/ CONSTRUIR ACCESOS CAMINOS Y PUENTES EST</t>
  </si>
  <si>
    <t>PERMISO P/ INSTALAR ANUNCIOS Y SEÑALES PUBLICIT</t>
  </si>
  <si>
    <t>PERMISO P/ CONSTRUIR, MOD O AMP OBRAS ASENTADAS</t>
  </si>
  <si>
    <t>CONSTANCIA TITULO DE DOMINIO DELIM Y RECTIF DE MED</t>
  </si>
  <si>
    <t>REV DE PLANOS P/ PERMISO CONSTRUIR ACCESOS CAMINOS</t>
  </si>
  <si>
    <t>INSCRIPCION REGISTRO UNICO VEHICULOS EXTRANJEROS</t>
  </si>
  <si>
    <t>DIVERSOS DERECHOS</t>
  </si>
  <si>
    <t>DIVERSOS DERECHOS (EXAMENES DE CERTIFICACION ACRED</t>
  </si>
  <si>
    <t>ACCESORIOS</t>
  </si>
  <si>
    <t>RECARGOS</t>
  </si>
  <si>
    <t>ACTUALIZACIÓN DERECHOS</t>
  </si>
  <si>
    <t>CONDONACIONES ACCESORIOS DERECHOS</t>
  </si>
  <si>
    <t>PRODUCTOS</t>
  </si>
  <si>
    <t>PRODUCTOS DE TIPO CORRIENTE</t>
  </si>
  <si>
    <t>OTROS PRODUCOS DE TIPO CORRIENTE</t>
  </si>
  <si>
    <t>VENTA DE PUBLICACIONES PERIODICO OFICIAL Y OTRAS</t>
  </si>
  <si>
    <t>OTROS PRODUCTOS</t>
  </si>
  <si>
    <t>RENDIMIENTOS E INT DE CAPITAL Y VALORES ESTATAL</t>
  </si>
  <si>
    <t>RENDIMIENTOS E INT DE CAPITAL Y VALORES FEDERAL</t>
  </si>
  <si>
    <t>APROVECHAMIENTOS</t>
  </si>
  <si>
    <t>INCENTIVOS ADMÓN DE IMPTOS MPALES COORDINADOS</t>
  </si>
  <si>
    <t>MULTAS</t>
  </si>
  <si>
    <t>INDEMNIZACIONES</t>
  </si>
  <si>
    <t>FIANZAS EFECTIVADAS A FAVOR DEL ERARIO</t>
  </si>
  <si>
    <t>REINTEGROS</t>
  </si>
  <si>
    <t>REINTEGROS POR RESPONSABILIDADES.</t>
  </si>
  <si>
    <t>OTROS APROVECHAMIENTOS.</t>
  </si>
  <si>
    <t>RECUP PATRIM FIDEICOMIT LIQUIDACION FIDEICOMISOS</t>
  </si>
  <si>
    <t>RECUPERACION PRIMAS DE SEGURO SINIESTROS DE VEHIC</t>
  </si>
  <si>
    <t>ARRENDAMIENTO Y EXPLOTACION DE BIENES INMUEBLES</t>
  </si>
  <si>
    <t>RECUPERACION DE COSTOS DE BASES Y LICITACIONES</t>
  </si>
  <si>
    <t>RECUPERACION DE COSTOS DE CONCURSOS DE OBRAS</t>
  </si>
  <si>
    <t>CUOTAS DE RECUPERACION CTROS DE COMERCIALIZACION</t>
  </si>
  <si>
    <t>ACTUALIZACIÓN CONSTANCIA PADRÓN PROV RESIDENTES</t>
  </si>
  <si>
    <t>ACTUALIZACIÓN CONSTANCIA PADRÓN PROV RES EXTERIOR</t>
  </si>
  <si>
    <t>OTROS APROVECHAMIENTOS</t>
  </si>
  <si>
    <t>COPIA SIMPLE</t>
  </si>
  <si>
    <t>INGRESO POR VENTA DE BIENES Y SERVICIOS</t>
  </si>
  <si>
    <t>FOMENTO GANADERO (SRIA DESARR AGROPE)</t>
  </si>
  <si>
    <t>SUMINISTRO DE ENERGIA</t>
  </si>
  <si>
    <t>PARTICIPACIONES, APORTACIONES, CONVENIOS, INCENTIVOS</t>
  </si>
  <si>
    <t>PARTICIPACIONES Y APORTACIONES</t>
  </si>
  <si>
    <t>PARTICIPACIONES EN RECURSOS FEDERALES</t>
  </si>
  <si>
    <t>FONDO GENERAL DE PARTICIPACIONES.</t>
  </si>
  <si>
    <t>FONDO DE FOMENTO MUNICIPAL.</t>
  </si>
  <si>
    <t>PARTICIPACIÓN DEL 100% DEL IMPUESTO SOBRE LA RENTA PAGADO A LA SHCP, CONFORME A LO DISPUESTO POR EL ARTÍCULO 3-B DE LA LEY DE COORDINACIÓN FISCAL</t>
  </si>
  <si>
    <t>FONDO DE COMPENSACION POR INCREMENTO EN EXENCION DEL IMPUESTO SOBRE AUTOMOVILES NUEVOS.</t>
  </si>
  <si>
    <t>IMPUESTO ESPECIAL SOBRE PRODUCCION Y SERVICIOS.</t>
  </si>
  <si>
    <t>INCENTIVOS POR LA ADMINISTRACION DEL IMPUESTO SOBRE AUTOMOVILES NUEVOS.</t>
  </si>
  <si>
    <t>FONDO DE FISCALIZACION Y RECAUDACION.</t>
  </si>
  <si>
    <t>FONDO DE ESTABILIZACION DE LOS INGRESOS PARA LAS ENTIDADES FEDERARIVAS ( FEIEF)</t>
  </si>
  <si>
    <t>OTRAS PARTICIPACIONES</t>
  </si>
  <si>
    <t>DERECHOS DE PEAJE. (CAPUFE).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</si>
  <si>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</si>
  <si>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</si>
  <si>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</si>
  <si>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</si>
  <si>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</si>
  <si>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FONDO DE APORTACIONES PARA LOS SERVICIOS DE SALUD. (FASSA)</t>
  </si>
  <si>
    <t xml:space="preserve">PARA LA INFRAESTRUCTURA SOCIAL ESTATAL </t>
  </si>
  <si>
    <t>DE APORTACIONES MÚLTIPLES</t>
  </si>
  <si>
    <t>PARA ALIMENTACION Y ASISTENCIA SOCIAL</t>
  </si>
  <si>
    <t>PARA INFRAESTRUCTURA DE EDUCACION BASICA</t>
  </si>
  <si>
    <t>PARA INFRAESTRUCTURA DE EDUCACION MEDIA SUPERIOR</t>
  </si>
  <si>
    <t>PARA INFRAESTRUCTURA DE EDUCACION SUPERIOR</t>
  </si>
  <si>
    <t>APORTACIONES FEDERALES PARA EDUCACION TECNOLOGICA Y DE ADULTOS</t>
  </si>
  <si>
    <t>EDUCACION TECNOLOGICA</t>
  </si>
  <si>
    <t>FONDO DE APORTACIONES PARA LA SEGURIDAD PUBLICA DE LOS ESTADOS Y DEL DF (FASP)</t>
  </si>
  <si>
    <t>FONDO DE APORTACIONES PARA EL FORTALECIMIENTO DE LAS ENTIDADES FEDERATIVAS.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</si>
  <si>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</si>
  <si>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</si>
  <si>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FEDERAL. (FORTAMUN)</t>
  </si>
  <si>
    <t>CONVENIOS</t>
  </si>
  <si>
    <t>TRANSFERENCIAS FEDERALES POR CONVENIO EN MATERIA DE EDUCACION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</si>
  <si>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</si>
  <si>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</si>
  <si>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</si>
  <si>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</si>
  <si>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INTERCULTURAL INDIGENA DE MICHOACAN</t>
  </si>
  <si>
    <t>UNIVERSIDAD MICHOACANA DE SAN NICOLAS DE HIDALGO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</si>
  <si>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</si>
  <si>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</si>
  <si>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</si>
  <si>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</si>
  <si>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</si>
  <si>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EXPANSIÓN DE LA EDUCACIÓN INICIAL</t>
  </si>
  <si>
    <t>APOYO A INSTITUCIONES ESTATALES DE CULTURA</t>
  </si>
  <si>
    <t>APY FINAN EXT, GTOS INHE A EDU (U080-QUINCENA 01)</t>
  </si>
  <si>
    <t>APY FINAN EXT, GTOS INHE A EDU (U080-QUINCENA 02)</t>
  </si>
  <si>
    <t>APY FINAN EXT, GTOS INHE A EDU (U080-QUINCENA 03)</t>
  </si>
  <si>
    <t>APY FINAN EXT, GTOS INHE A EDU (U080-QUINCENA 04)</t>
  </si>
  <si>
    <t>APY FINAN EXT, GTOS INHE A EDU (U080-QUINCENA 05)</t>
  </si>
  <si>
    <t>APY FINAN EXT, GTOS INHE A EDU (U080-QUINCENA 06)</t>
  </si>
  <si>
    <t>APY FINAN EXT, GTOS INHE A EDU (U080-QUINCENA 07)</t>
  </si>
  <si>
    <t>APY FINAN EXT, GTOS INHE A EDU (U080-QUINCENA 08)</t>
  </si>
  <si>
    <t>APY FINAN EXT, GTOS INHE A EDU (U080-QUINCENA 09)</t>
  </si>
  <si>
    <t>APY FINAN EXT NO REG GTOS INHE A EDU (U080-QNA 10)</t>
  </si>
  <si>
    <t>APY FINAN EXT NO REG GTOS INHE A EDU (U080-QNA 11)</t>
  </si>
  <si>
    <t>APY FINAN EXT NO REG GTOS INHE A EDU (U080-QNA 12)</t>
  </si>
  <si>
    <t>TRANSFERENCIAS FEDERALES POR CONVENIO EN MATERIA DE SALUD</t>
  </si>
  <si>
    <t>ACUERDO PARA EL FORTA ACCIONES DE SALUD (AFASPE)</t>
  </si>
  <si>
    <t>CRESCA-CONADIC</t>
  </si>
  <si>
    <t>INSABI, SERV DE SALUD, MEDICAMENTOS E INSUMOS 2020</t>
  </si>
  <si>
    <t>TRANSFERENCIAS FEDERALES POR CONVENIO EN MATERIA HIDRAULICA</t>
  </si>
  <si>
    <t>PROAGUA</t>
  </si>
  <si>
    <t>TRANSFERENCIAS FEDERALES POR CONVENIO EN  MATERIA DE ATENCION A GRUPOS VULNERABLES</t>
  </si>
  <si>
    <t>COMISION DE BUSQ DE PERSONAS DEL EDO. DE MICHOACAN</t>
  </si>
  <si>
    <t>CREACION CENTRO JUST P/ MUJERES REGION ZAMORA 2022</t>
  </si>
  <si>
    <t>AVGM/MICH/AC2/SISDMM/80 ALERTA DE GENERO CONAVIM</t>
  </si>
  <si>
    <t>AVGM/MICH/AC2/SISDMM/85 ALERTA DE GENERO CONAVIM</t>
  </si>
  <si>
    <t>AVGM/MICH/AC2/SISDMM/90 ALERTA DE GENERO CONAVIM</t>
  </si>
  <si>
    <t>AVGM/MICH/AC2/SISDMM/34 ALERTA DE GENERO CONAVIM</t>
  </si>
  <si>
    <t>GEM FORTA ATNCN NIÑOS NIÑAS ADOLESCENTES MIGRANTES</t>
  </si>
  <si>
    <t>ARMONIZACION CONTABLE</t>
  </si>
  <si>
    <t>TRANSFERENCIAS FEDERALES POR CONVENIO EN DIVERSAS MATERIAS</t>
  </si>
  <si>
    <t>PROG APOYOS PARA EL DESARR FORESTA SUSTENT CONAFOR</t>
  </si>
  <si>
    <t xml:space="preserve">INCENTIVOS DERIVADOS DE LA COLABORACIÓN FISCAL </t>
  </si>
  <si>
    <t>INCENTIVOS POR LA ADMON ISR POR ENAJENACION DE INM</t>
  </si>
  <si>
    <t>ISR ENAJENACIÓN TERRENOS Y CONSTITUCION ART. 126</t>
  </si>
  <si>
    <t>INCENTIVOS POR LA ADMON MULTAS FEDERALES NO FISCAL</t>
  </si>
  <si>
    <t>INCENTIVOS POR LA ADMON ZONA FED MARITIMO TERRESTR</t>
  </si>
  <si>
    <t>INCENTIVOS POR COMPENSA REPECOS Y REG INTERMEDIOS</t>
  </si>
  <si>
    <t>INCENTIVOS POR VIG CUMPLIMIENTO OBLIG FISC IVA</t>
  </si>
  <si>
    <t>INCENTIVOS POR VIG CUMPLIMIENTO OBLIG FISC ISR</t>
  </si>
  <si>
    <t>INCENTIVOS POR VIG CUMPLIMIENTO OBLIG FISC IEPS</t>
  </si>
  <si>
    <t>INCENTIVOS POR ACTOS DE FISC CONCURRENTE CONTR IVA</t>
  </si>
  <si>
    <t>INCENTIVOS POR ACTOS DE FISC CONCURRENTE CONTR ISR</t>
  </si>
  <si>
    <t>INCENTIVOS POR ACTOS DE FISC CONCURRENTE CONT IEPS</t>
  </si>
  <si>
    <t>INCENTIVOS POR ACTOS DE FISC CUMPL OBLIG ADUANERAS</t>
  </si>
  <si>
    <t>INCENTIVOS POR CREDITOS FISCALES DE LA FEDERACION</t>
  </si>
  <si>
    <t>INCENTIVOS POR USAR MEDIOS ELECTRÓNICOS DE PAGO</t>
  </si>
  <si>
    <t>OTROS INGRESOS Y BENEFICIOS VARIOS</t>
  </si>
  <si>
    <t>OTROS INGRESOS</t>
  </si>
  <si>
    <t>VIVEROS FRUTICOLAS (SRIA DESARR AGROPE)</t>
  </si>
  <si>
    <t>REDONDEO DE INGRESOS</t>
  </si>
  <si>
    <t>INGRESOS PROPIOS RECAUDADOS POR LAS DEPENDENCIAS</t>
  </si>
  <si>
    <t>ING PROPIOS SECRETARIA DE SEGURIDAD PUBLICA</t>
  </si>
  <si>
    <t>ING PROPIOS SECRETARIA DE CULTURA</t>
  </si>
  <si>
    <t>AERODROMO GENERAL LAZARO CARDENAS DEL RIO</t>
  </si>
  <si>
    <t>RECARG IMP A LOS PREMIOS GENER EN JUEGO CON APUEST</t>
  </si>
  <si>
    <t xml:space="preserve">MULTAS </t>
  </si>
  <si>
    <t>ACT IMPTO S/EROG X REMUN/TRAB PERS,PREST 3% NOMINA</t>
  </si>
  <si>
    <t>POR PRESTAR LOS SERVICIOS DE TRASLADO Y CUSTODIA DE BIENES Y VALORES.</t>
  </si>
  <si>
    <t>CERTIFICADOS Y CERTIFICACIONES (REGISTRO PUBLICO DE LA PROPIEDAD).</t>
  </si>
  <si>
    <t>INSCRIPCION DE DOCUMENTOS DE PROPIEDAD DE INMUEBLES.</t>
  </si>
  <si>
    <t>BUSQUEDA POR CERTIFICACIONES Y CONSTANCIAS DE OTROS DOCUMENTOS QUE LA DIRECCION TENGA BAJO SU CUSTODIA Y OTROS SERVICIOS PRESTADOS.</t>
  </si>
  <si>
    <t>POR LA INSCRIPCION DEL REGISTRO Y  ASENTAMIENTO DE ANOTACIONES MARGINALES AL REVERSO.</t>
  </si>
  <si>
    <t>EXPEDICION DE CERTIFICADOS, COPIAS CERTIFICADAS O CONSTANCIAS (URGENTES).</t>
  </si>
  <si>
    <t>LEVANTAMIENTO DE ACTAS DE RECONOCIMIENTO DE HIJOS, ANTE EL OFICIAL DEL REGISTRO CIVIL, DESPUES DE REGISTRADO EL NACIMIENTO.</t>
  </si>
  <si>
    <t>ORDEN DE INHUMACIÓN O CREMACIÓN DEL CADÁVER</t>
  </si>
  <si>
    <t>ORDEN DE TRASLADO DE CADÁVER</t>
  </si>
  <si>
    <t>POR AUTORIZACIÓN PARA CAMBIAR ADSCRIPCIÓN NOTARI</t>
  </si>
  <si>
    <t>REVALID LIC PARA PRESTAC SERV INMOBIL PROF (LIP)</t>
  </si>
  <si>
    <t>REGISTRO DE COLEGIO DE PROFESIONISTAS</t>
  </si>
  <si>
    <t>CAMBIO O AMPLIACIÓN DE DOMINIO O UN PLANTEL ADIC</t>
  </si>
  <si>
    <t>POR AUTORIZACIÓN DE PROF AUTORIZACIÓN DE PRÁCTICO</t>
  </si>
  <si>
    <t>POR LA CERTIFICACION DE LIBROS BITACORAS</t>
  </si>
  <si>
    <t>APLICACIÓN DE EXAMEN MÉDICO PARA LA OBTENCIÓN DE LICENCIA DE CONDUCIR.</t>
  </si>
  <si>
    <t>LEGALIZACION DE TITULOS ,PLANES DE ESTUDIO Y CERTIFICADOS.</t>
  </si>
  <si>
    <t>OTROS SERV DE COMUNICACIONES</t>
  </si>
  <si>
    <t>AUTORIZACION P/ CAMBIO LEYENDA O FIGURA EN ANUNCIO</t>
  </si>
  <si>
    <t>CALCOMANIAS U HOLOGRAMAS Y CERTIFICACIONES PARA VERIFICACION VEHICULAR DE EMISION DE CONTAMINANTES.</t>
  </si>
  <si>
    <t>MULTAS POR INFRACCIONES SEÑALADAS EN LA LEY DE TRÁNSITO Y VIALIDAD DEL ESTADO DE MICHOACÁN DE OCAMPO Y SU REGLAMENTO.</t>
  </si>
  <si>
    <t>MULTAS POR INFRACCIONES SEÑALADAS EN LA LEY DE COMUNICACIONES Y TRANSPORTES DEL ESTADO Y SU REGLAMENTO.</t>
  </si>
  <si>
    <t xml:space="preserve"> MULTAS POR INFRACCIONES A OTRAS DISPOSICIONES ESTATALES (FISCALES Y NO FISCALES) </t>
  </si>
  <si>
    <t>MULTAS POR INFRACCIONES SEÑALADAS EN EL REGLAMENTO DE LA LEY DE SEGURIDAD PRIVADA DEL ESTADO DE MICHOACÁN DE OCAMPO</t>
  </si>
  <si>
    <t xml:space="preserve">FIANZAS EFECTIVADAS A FAVOR DEL ERARIO  </t>
  </si>
  <si>
    <t>ARRENDAMIENTO DE BIENES MUEBLES.</t>
  </si>
  <si>
    <t xml:space="preserve">DONATIVOS, SUBSIDIOS E INDEMINIZACIONES </t>
  </si>
  <si>
    <t>RECUPERACIÓN DE COSTOS POR ADJUDICACIÓN DE CONTRATOS DE  ADQUISICIÓN DE BIENES Y SERVICIOS</t>
  </si>
  <si>
    <t>RECUPERACIÓN DE PRIMAS DE SEGURO POR SINIESTROS DE VEHÍCULOS TERRESTRES Y  AÉREOS, ENTRE OTROS.</t>
  </si>
  <si>
    <t>FONDO DE COMPENSACION, DERIVADO DEL IMPUESTO ESPECIAL SOBRE PRODUCCION Y SERVICIOS A LA VENTA DE GASOLINA Y DIESEL.</t>
  </si>
  <si>
    <t>IMPUESTO ESPECIAL SOBRE PRODUCCION Y SERVICIOS SOBRE LA VENTA DE GASOLINAS Y DIESEL</t>
  </si>
  <si>
    <t xml:space="preserve">PROG D APY  A INST D MUJ EN  ENT FED (PAIMEF) </t>
  </si>
  <si>
    <t xml:space="preserve">FDO P/ EL BIENESTAR Y AVCE DE LAS MUJ (FOBAM) </t>
  </si>
  <si>
    <t xml:space="preserve">FORTA A LA TRANSV DE LA PERSPECTIVA DE GENERO </t>
  </si>
  <si>
    <t>EN MATERIA DE IMPARTICIÓN Y PROCURACIÓN DE JUSTICIA Y SEGURIDAD PÚBLICA</t>
  </si>
  <si>
    <t>INCENTIVO POR MULTAS FISCALES FEDERALES</t>
  </si>
  <si>
    <t>ENDEUDAMIENTO INTERNO</t>
  </si>
  <si>
    <t>REFINANCIAMIENTO Y/O EMPRESTITO</t>
  </si>
  <si>
    <t>REFINANCIAMIENTO</t>
  </si>
  <si>
    <t>ENAJENACION DE FERTILIZANTES (SRIA DESARR AGROPE)</t>
  </si>
  <si>
    <t>AMPLIACIONES Y REDUCCIONES</t>
  </si>
  <si>
    <t>REFRENDOS FEDERALES Y ESTATALES 2021</t>
  </si>
  <si>
    <t>ESTIMACION ORIGINAL DE INGRESOS ANUAL</t>
  </si>
  <si>
    <t xml:space="preserve">ESTIMACIÓN DE INGRESOS ANUAL MODIFICADA </t>
  </si>
  <si>
    <t>FONDO METROPOLITANO MORELIA</t>
  </si>
  <si>
    <t>TRANFERENCIAS FEDERALES EN MATERIA DE ARMONIZACION CONTABLE</t>
  </si>
  <si>
    <t>ESTADO ANALÍTICO DE LOS INGRESOS DEVENGADOS  COMPARADO CON SU ESTIMACION ANUAL MODIFICADA</t>
  </si>
  <si>
    <t>PORCENTAJE DE AVANCE DEL INGRESO DEVENGADO</t>
  </si>
  <si>
    <t>C O N C E P T O</t>
  </si>
  <si>
    <t>POR EXPEDICIÓN DEL NOMBRAMIEN PARA EJERC NOTARIAD</t>
  </si>
  <si>
    <t>REHABI RED ELECT MERCADO MPAL ZARAGOZA, JIQUILPAN</t>
  </si>
  <si>
    <t>INSCRIPCION AL PADRON DE PROV DEL EXTERIOR DEL EDO</t>
  </si>
  <si>
    <t>INFRAESTRUCTURA CULTURAL DE LOS ESTADOS PAICE</t>
  </si>
  <si>
    <t>PROG NACIONAL DE INGLES</t>
  </si>
  <si>
    <t>PROG FORTALECIMIENTO DE SERVICIOS DE EDUC ESPECIAL</t>
  </si>
  <si>
    <t>FORTALECIMIENTO A LA EXCELENCIA EDUCATIVA</t>
  </si>
  <si>
    <t>APY FINAN EXT NO REG GTOS INHE A EDU (U080-QNA 13)</t>
  </si>
  <si>
    <t>APY FINAN EXT NO REG GTOS INHE A EDU (U080-QNA 14)</t>
  </si>
  <si>
    <t>APY FINAN EXT NO REG GTOS INHE A EDU (U080-QNA 15)</t>
  </si>
  <si>
    <t>APY FINAN EXT NO REG GTOS INHE A EDU (U080-QNA 16)</t>
  </si>
  <si>
    <t>APY FINAN EXT NO REG GTOS INHE A EDU (U080-QNA 17)</t>
  </si>
  <si>
    <t>APY FINAN EXT NO REG GTOS INHE A EDU (U080-QNA 18)</t>
  </si>
  <si>
    <t>APY FINARO RECURSO FED EXTRA NO REGUL UIIM 2022</t>
  </si>
  <si>
    <t>APOYO EXTRAORDINARIO  UCEMICH 2022</t>
  </si>
  <si>
    <t>PROG ACCI CULTURALES MULTILINGUES Y COMUNITARIAS</t>
  </si>
  <si>
    <t>PROG FORTALECIMIENTO A LA ATENCION MEDICA</t>
  </si>
  <si>
    <t>FDO DE APORT PARA SERV DE SALUD LA COMUNIDAD FASSC</t>
  </si>
  <si>
    <t>PROG D APY  A INST D MUJ EN  ENT FED (PAIMEF) 2021</t>
  </si>
  <si>
    <t>PROG ATEN PERSONAS  DISCAPACIDAD EJER FISCAL 2022</t>
  </si>
  <si>
    <t>PRY  R-2022/020  REFG "CENT PROTC INTG  MUJ NIÑOS</t>
  </si>
  <si>
    <t>3RA ETAPA REFORMA AL SISTEMA JUSTICIA LABORAL</t>
  </si>
  <si>
    <t>CAPACITACION AMBIENT EN MATERIA CULTURA DEL AGUA</t>
  </si>
  <si>
    <t>FORTALECIMIENTO DEL REGISTRO CIVIL DEL ESTADO</t>
  </si>
  <si>
    <t>MULTAS ADMINISTRATIVAS POR NO AISLAMIENTO COVID-19</t>
  </si>
  <si>
    <t>RECARGOS DE APROVECHAMIENTOS</t>
  </si>
  <si>
    <t>PRODUCTOS NO COMPRENDIDOS EN FRACC DE LEY DE ING</t>
  </si>
  <si>
    <t>REHABILITACION DE UNIDADES DE RIEGO</t>
  </si>
  <si>
    <t>TECNIFICACION DE DISTRITOS DE RIEGO</t>
  </si>
  <si>
    <t>LEVANTAMIENTO DE ACTAS DE DEFUNCIÒN</t>
  </si>
  <si>
    <t>EQUIPAMIENTO DE DISTRITOS DE RIEGO</t>
  </si>
  <si>
    <t>APY P/REFUGIOS ESPE P/MUJERES VICTIMAS DE VIOLENCIA DE GENERO</t>
  </si>
  <si>
    <t xml:space="preserve">  DEL 1o. DE ENERO AL 30 DE SEPTIEMBRE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</si>
</sst>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43" fontId="4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top"/>
    </xf>
    <xf numFmtId="43" fontId="0" fillId="0" borderId="0" xfId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43" fontId="5" fillId="0" borderId="0" xfId="1" applyFont="1" applyFill="1" applyAlignment="1">
      <alignment vertical="top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top"/>
    </xf>
    <xf numFmtId="0" fontId="2" fillId="0" borderId="0" xfId="0" applyFont="1" applyAlignment="1">
      <alignment vertical="top"/>
    </xf>
    <xf numFmtId="43" fontId="0" fillId="0" borderId="0" xfId="0" applyNumberFormat="1" applyAlignment="1">
      <alignment vertical="top"/>
    </xf>
    <xf numFmtId="43" fontId="3" fillId="0" borderId="0" xfId="1" applyFont="1" applyFill="1" applyBorder="1" applyAlignment="1">
      <alignment vertical="center"/>
    </xf>
    <xf numFmtId="4" fontId="6" fillId="3" borderId="2" xfId="1" applyNumberFormat="1" applyFont="1" applyFill="1" applyBorder="1" applyAlignment="1">
      <alignment vertical="center"/>
    </xf>
    <xf numFmtId="4" fontId="5" fillId="3" borderId="2" xfId="0" applyNumberFormat="1" applyFont="1" applyFill="1" applyBorder="1" applyAlignment="1">
      <alignment vertical="center"/>
    </xf>
    <xf numFmtId="164" fontId="5" fillId="3" borderId="2" xfId="1" applyNumberFormat="1" applyFont="1" applyFill="1" applyBorder="1" applyAlignment="1">
      <alignment vertical="center"/>
    </xf>
    <xf numFmtId="165" fontId="5" fillId="3" borderId="2" xfId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vertical="center"/>
    </xf>
    <xf numFmtId="165" fontId="5" fillId="0" borderId="2" xfId="1" applyNumberFormat="1" applyFont="1" applyFill="1" applyBorder="1" applyAlignment="1">
      <alignment vertical="center"/>
    </xf>
    <xf numFmtId="165" fontId="6" fillId="0" borderId="2" xfId="1" applyNumberFormat="1" applyFont="1" applyFill="1" applyBorder="1" applyAlignment="1">
      <alignment vertical="center"/>
    </xf>
    <xf numFmtId="43" fontId="4" fillId="0" borderId="0" xfId="1" applyFont="1" applyAlignment="1">
      <alignment vertical="top"/>
    </xf>
    <xf numFmtId="165" fontId="4" fillId="0" borderId="0" xfId="0" applyNumberFormat="1" applyFont="1" applyAlignment="1">
      <alignment vertical="top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7" fillId="2" borderId="0" xfId="0" applyFont="1" applyFill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165" fontId="8" fillId="5" borderId="2" xfId="1" applyNumberFormat="1" applyFont="1" applyFill="1" applyBorder="1" applyAlignment="1">
      <alignment vertical="center"/>
    </xf>
    <xf numFmtId="164" fontId="8" fillId="5" borderId="2" xfId="1" applyNumberFormat="1" applyFont="1" applyFill="1" applyBorder="1" applyAlignment="1">
      <alignment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491"/>
  <sheetViews>
    <sheetView showGridLines="0" tabSelected="1" zoomScale="90" zoomScaleNormal="90" workbookViewId="0">
      <pane xSplit="3" ySplit="8" topLeftCell="D345" activePane="bottomRight" state="frozen"/>
      <selection pane="topRight" activeCell="D1" sqref="D1"/>
      <selection pane="bottomLeft" activeCell="A9" sqref="A9"/>
      <selection pane="bottomRight" activeCell="D484" sqref="D484:J484"/>
    </sheetView>
  </sheetViews>
  <sheetFormatPr baseColWidth="10" defaultRowHeight="15" x14ac:dyDescent="0.25"/>
  <cols>
    <col min="1" max="1" width="5.28515625" style="1" customWidth="1"/>
    <col min="2" max="2" width="1.85546875" style="1" customWidth="1"/>
    <col min="3" max="3" width="0.85546875" style="1" customWidth="1"/>
    <col min="4" max="4" width="61.85546875" style="2" customWidth="1"/>
    <col min="5" max="8" width="18.5703125" style="2" customWidth="1"/>
    <col min="9" max="9" width="27.28515625" style="2" customWidth="1"/>
    <col min="10" max="10" width="14.7109375" style="2" customWidth="1"/>
    <col min="11" max="11" width="1.140625" style="1" customWidth="1"/>
    <col min="12" max="12" width="22" style="13" customWidth="1"/>
    <col min="13" max="13" width="17.7109375" style="1" customWidth="1"/>
    <col min="14" max="256" width="11.42578125" style="1"/>
    <col min="257" max="257" width="11" style="1" customWidth="1"/>
    <col min="258" max="258" width="18.5703125" style="1" customWidth="1"/>
    <col min="259" max="259" width="4.42578125" style="1" customWidth="1"/>
    <col min="260" max="260" width="71.28515625" style="1" customWidth="1"/>
    <col min="261" max="261" width="19.140625" style="1" customWidth="1"/>
    <col min="262" max="262" width="20.140625" style="1" bestFit="1" customWidth="1"/>
    <col min="263" max="263" width="18.5703125" style="1" bestFit="1" customWidth="1"/>
    <col min="264" max="264" width="17" style="1" bestFit="1" customWidth="1"/>
    <col min="265" max="265" width="17.5703125" style="1" bestFit="1" customWidth="1"/>
    <col min="266" max="512" width="11.42578125" style="1"/>
    <col min="513" max="513" width="11" style="1" customWidth="1"/>
    <col min="514" max="514" width="18.5703125" style="1" customWidth="1"/>
    <col min="515" max="515" width="4.42578125" style="1" customWidth="1"/>
    <col min="516" max="516" width="71.28515625" style="1" customWidth="1"/>
    <col min="517" max="517" width="19.140625" style="1" customWidth="1"/>
    <col min="518" max="518" width="20.140625" style="1" bestFit="1" customWidth="1"/>
    <col min="519" max="519" width="18.5703125" style="1" bestFit="1" customWidth="1"/>
    <col min="520" max="520" width="17" style="1" bestFit="1" customWidth="1"/>
    <col min="521" max="521" width="17.5703125" style="1" bestFit="1" customWidth="1"/>
    <col min="522" max="768" width="11.42578125" style="1"/>
    <col min="769" max="769" width="11" style="1" customWidth="1"/>
    <col min="770" max="770" width="18.5703125" style="1" customWidth="1"/>
    <col min="771" max="771" width="4.42578125" style="1" customWidth="1"/>
    <col min="772" max="772" width="71.28515625" style="1" customWidth="1"/>
    <col min="773" max="773" width="19.140625" style="1" customWidth="1"/>
    <col min="774" max="774" width="20.140625" style="1" bestFit="1" customWidth="1"/>
    <col min="775" max="775" width="18.5703125" style="1" bestFit="1" customWidth="1"/>
    <col min="776" max="776" width="17" style="1" bestFit="1" customWidth="1"/>
    <col min="777" max="777" width="17.5703125" style="1" bestFit="1" customWidth="1"/>
    <col min="778" max="1024" width="11.42578125" style="1"/>
    <col min="1025" max="1025" width="11" style="1" customWidth="1"/>
    <col min="1026" max="1026" width="18.5703125" style="1" customWidth="1"/>
    <col min="1027" max="1027" width="4.42578125" style="1" customWidth="1"/>
    <col min="1028" max="1028" width="71.28515625" style="1" customWidth="1"/>
    <col min="1029" max="1029" width="19.140625" style="1" customWidth="1"/>
    <col min="1030" max="1030" width="20.140625" style="1" bestFit="1" customWidth="1"/>
    <col min="1031" max="1031" width="18.5703125" style="1" bestFit="1" customWidth="1"/>
    <col min="1032" max="1032" width="17" style="1" bestFit="1" customWidth="1"/>
    <col min="1033" max="1033" width="17.5703125" style="1" bestFit="1" customWidth="1"/>
    <col min="1034" max="1280" width="11.42578125" style="1"/>
    <col min="1281" max="1281" width="11" style="1" customWidth="1"/>
    <col min="1282" max="1282" width="18.5703125" style="1" customWidth="1"/>
    <col min="1283" max="1283" width="4.42578125" style="1" customWidth="1"/>
    <col min="1284" max="1284" width="71.28515625" style="1" customWidth="1"/>
    <col min="1285" max="1285" width="19.140625" style="1" customWidth="1"/>
    <col min="1286" max="1286" width="20.140625" style="1" bestFit="1" customWidth="1"/>
    <col min="1287" max="1287" width="18.5703125" style="1" bestFit="1" customWidth="1"/>
    <col min="1288" max="1288" width="17" style="1" bestFit="1" customWidth="1"/>
    <col min="1289" max="1289" width="17.5703125" style="1" bestFit="1" customWidth="1"/>
    <col min="1290" max="1536" width="11.42578125" style="1"/>
    <col min="1537" max="1537" width="11" style="1" customWidth="1"/>
    <col min="1538" max="1538" width="18.5703125" style="1" customWidth="1"/>
    <col min="1539" max="1539" width="4.42578125" style="1" customWidth="1"/>
    <col min="1540" max="1540" width="71.28515625" style="1" customWidth="1"/>
    <col min="1541" max="1541" width="19.140625" style="1" customWidth="1"/>
    <col min="1542" max="1542" width="20.140625" style="1" bestFit="1" customWidth="1"/>
    <col min="1543" max="1543" width="18.5703125" style="1" bestFit="1" customWidth="1"/>
    <col min="1544" max="1544" width="17" style="1" bestFit="1" customWidth="1"/>
    <col min="1545" max="1545" width="17.5703125" style="1" bestFit="1" customWidth="1"/>
    <col min="1546" max="1792" width="11.42578125" style="1"/>
    <col min="1793" max="1793" width="11" style="1" customWidth="1"/>
    <col min="1794" max="1794" width="18.5703125" style="1" customWidth="1"/>
    <col min="1795" max="1795" width="4.42578125" style="1" customWidth="1"/>
    <col min="1796" max="1796" width="71.28515625" style="1" customWidth="1"/>
    <col min="1797" max="1797" width="19.140625" style="1" customWidth="1"/>
    <col min="1798" max="1798" width="20.140625" style="1" bestFit="1" customWidth="1"/>
    <col min="1799" max="1799" width="18.5703125" style="1" bestFit="1" customWidth="1"/>
    <col min="1800" max="1800" width="17" style="1" bestFit="1" customWidth="1"/>
    <col min="1801" max="1801" width="17.5703125" style="1" bestFit="1" customWidth="1"/>
    <col min="1802" max="2048" width="11.42578125" style="1"/>
    <col min="2049" max="2049" width="11" style="1" customWidth="1"/>
    <col min="2050" max="2050" width="18.5703125" style="1" customWidth="1"/>
    <col min="2051" max="2051" width="4.42578125" style="1" customWidth="1"/>
    <col min="2052" max="2052" width="71.28515625" style="1" customWidth="1"/>
    <col min="2053" max="2053" width="19.140625" style="1" customWidth="1"/>
    <col min="2054" max="2054" width="20.140625" style="1" bestFit="1" customWidth="1"/>
    <col min="2055" max="2055" width="18.5703125" style="1" bestFit="1" customWidth="1"/>
    <col min="2056" max="2056" width="17" style="1" bestFit="1" customWidth="1"/>
    <col min="2057" max="2057" width="17.5703125" style="1" bestFit="1" customWidth="1"/>
    <col min="2058" max="2304" width="11.42578125" style="1"/>
    <col min="2305" max="2305" width="11" style="1" customWidth="1"/>
    <col min="2306" max="2306" width="18.5703125" style="1" customWidth="1"/>
    <col min="2307" max="2307" width="4.42578125" style="1" customWidth="1"/>
    <col min="2308" max="2308" width="71.28515625" style="1" customWidth="1"/>
    <col min="2309" max="2309" width="19.140625" style="1" customWidth="1"/>
    <col min="2310" max="2310" width="20.140625" style="1" bestFit="1" customWidth="1"/>
    <col min="2311" max="2311" width="18.5703125" style="1" bestFit="1" customWidth="1"/>
    <col min="2312" max="2312" width="17" style="1" bestFit="1" customWidth="1"/>
    <col min="2313" max="2313" width="17.5703125" style="1" bestFit="1" customWidth="1"/>
    <col min="2314" max="2560" width="11.42578125" style="1"/>
    <col min="2561" max="2561" width="11" style="1" customWidth="1"/>
    <col min="2562" max="2562" width="18.5703125" style="1" customWidth="1"/>
    <col min="2563" max="2563" width="4.42578125" style="1" customWidth="1"/>
    <col min="2564" max="2564" width="71.28515625" style="1" customWidth="1"/>
    <col min="2565" max="2565" width="19.140625" style="1" customWidth="1"/>
    <col min="2566" max="2566" width="20.140625" style="1" bestFit="1" customWidth="1"/>
    <col min="2567" max="2567" width="18.5703125" style="1" bestFit="1" customWidth="1"/>
    <col min="2568" max="2568" width="17" style="1" bestFit="1" customWidth="1"/>
    <col min="2569" max="2569" width="17.5703125" style="1" bestFit="1" customWidth="1"/>
    <col min="2570" max="2816" width="11.42578125" style="1"/>
    <col min="2817" max="2817" width="11" style="1" customWidth="1"/>
    <col min="2818" max="2818" width="18.5703125" style="1" customWidth="1"/>
    <col min="2819" max="2819" width="4.42578125" style="1" customWidth="1"/>
    <col min="2820" max="2820" width="71.28515625" style="1" customWidth="1"/>
    <col min="2821" max="2821" width="19.140625" style="1" customWidth="1"/>
    <col min="2822" max="2822" width="20.140625" style="1" bestFit="1" customWidth="1"/>
    <col min="2823" max="2823" width="18.5703125" style="1" bestFit="1" customWidth="1"/>
    <col min="2824" max="2824" width="17" style="1" bestFit="1" customWidth="1"/>
    <col min="2825" max="2825" width="17.5703125" style="1" bestFit="1" customWidth="1"/>
    <col min="2826" max="3072" width="11.42578125" style="1"/>
    <col min="3073" max="3073" width="11" style="1" customWidth="1"/>
    <col min="3074" max="3074" width="18.5703125" style="1" customWidth="1"/>
    <col min="3075" max="3075" width="4.42578125" style="1" customWidth="1"/>
    <col min="3076" max="3076" width="71.28515625" style="1" customWidth="1"/>
    <col min="3077" max="3077" width="19.140625" style="1" customWidth="1"/>
    <col min="3078" max="3078" width="20.140625" style="1" bestFit="1" customWidth="1"/>
    <col min="3079" max="3079" width="18.5703125" style="1" bestFit="1" customWidth="1"/>
    <col min="3080" max="3080" width="17" style="1" bestFit="1" customWidth="1"/>
    <col min="3081" max="3081" width="17.5703125" style="1" bestFit="1" customWidth="1"/>
    <col min="3082" max="3328" width="11.42578125" style="1"/>
    <col min="3329" max="3329" width="11" style="1" customWidth="1"/>
    <col min="3330" max="3330" width="18.5703125" style="1" customWidth="1"/>
    <col min="3331" max="3331" width="4.42578125" style="1" customWidth="1"/>
    <col min="3332" max="3332" width="71.28515625" style="1" customWidth="1"/>
    <col min="3333" max="3333" width="19.140625" style="1" customWidth="1"/>
    <col min="3334" max="3334" width="20.140625" style="1" bestFit="1" customWidth="1"/>
    <col min="3335" max="3335" width="18.5703125" style="1" bestFit="1" customWidth="1"/>
    <col min="3336" max="3336" width="17" style="1" bestFit="1" customWidth="1"/>
    <col min="3337" max="3337" width="17.5703125" style="1" bestFit="1" customWidth="1"/>
    <col min="3338" max="3584" width="11.42578125" style="1"/>
    <col min="3585" max="3585" width="11" style="1" customWidth="1"/>
    <col min="3586" max="3586" width="18.5703125" style="1" customWidth="1"/>
    <col min="3587" max="3587" width="4.42578125" style="1" customWidth="1"/>
    <col min="3588" max="3588" width="71.28515625" style="1" customWidth="1"/>
    <col min="3589" max="3589" width="19.140625" style="1" customWidth="1"/>
    <col min="3590" max="3590" width="20.140625" style="1" bestFit="1" customWidth="1"/>
    <col min="3591" max="3591" width="18.5703125" style="1" bestFit="1" customWidth="1"/>
    <col min="3592" max="3592" width="17" style="1" bestFit="1" customWidth="1"/>
    <col min="3593" max="3593" width="17.5703125" style="1" bestFit="1" customWidth="1"/>
    <col min="3594" max="3840" width="11.42578125" style="1"/>
    <col min="3841" max="3841" width="11" style="1" customWidth="1"/>
    <col min="3842" max="3842" width="18.5703125" style="1" customWidth="1"/>
    <col min="3843" max="3843" width="4.42578125" style="1" customWidth="1"/>
    <col min="3844" max="3844" width="71.28515625" style="1" customWidth="1"/>
    <col min="3845" max="3845" width="19.140625" style="1" customWidth="1"/>
    <col min="3846" max="3846" width="20.140625" style="1" bestFit="1" customWidth="1"/>
    <col min="3847" max="3847" width="18.5703125" style="1" bestFit="1" customWidth="1"/>
    <col min="3848" max="3848" width="17" style="1" bestFit="1" customWidth="1"/>
    <col min="3849" max="3849" width="17.5703125" style="1" bestFit="1" customWidth="1"/>
    <col min="3850" max="4096" width="11.42578125" style="1"/>
    <col min="4097" max="4097" width="11" style="1" customWidth="1"/>
    <col min="4098" max="4098" width="18.5703125" style="1" customWidth="1"/>
    <col min="4099" max="4099" width="4.42578125" style="1" customWidth="1"/>
    <col min="4100" max="4100" width="71.28515625" style="1" customWidth="1"/>
    <col min="4101" max="4101" width="19.140625" style="1" customWidth="1"/>
    <col min="4102" max="4102" width="20.140625" style="1" bestFit="1" customWidth="1"/>
    <col min="4103" max="4103" width="18.5703125" style="1" bestFit="1" customWidth="1"/>
    <col min="4104" max="4104" width="17" style="1" bestFit="1" customWidth="1"/>
    <col min="4105" max="4105" width="17.5703125" style="1" bestFit="1" customWidth="1"/>
    <col min="4106" max="4352" width="11.42578125" style="1"/>
    <col min="4353" max="4353" width="11" style="1" customWidth="1"/>
    <col min="4354" max="4354" width="18.5703125" style="1" customWidth="1"/>
    <col min="4355" max="4355" width="4.42578125" style="1" customWidth="1"/>
    <col min="4356" max="4356" width="71.28515625" style="1" customWidth="1"/>
    <col min="4357" max="4357" width="19.140625" style="1" customWidth="1"/>
    <col min="4358" max="4358" width="20.140625" style="1" bestFit="1" customWidth="1"/>
    <col min="4359" max="4359" width="18.5703125" style="1" bestFit="1" customWidth="1"/>
    <col min="4360" max="4360" width="17" style="1" bestFit="1" customWidth="1"/>
    <col min="4361" max="4361" width="17.5703125" style="1" bestFit="1" customWidth="1"/>
    <col min="4362" max="4608" width="11.42578125" style="1"/>
    <col min="4609" max="4609" width="11" style="1" customWidth="1"/>
    <col min="4610" max="4610" width="18.5703125" style="1" customWidth="1"/>
    <col min="4611" max="4611" width="4.42578125" style="1" customWidth="1"/>
    <col min="4612" max="4612" width="71.28515625" style="1" customWidth="1"/>
    <col min="4613" max="4613" width="19.140625" style="1" customWidth="1"/>
    <col min="4614" max="4614" width="20.140625" style="1" bestFit="1" customWidth="1"/>
    <col min="4615" max="4615" width="18.5703125" style="1" bestFit="1" customWidth="1"/>
    <col min="4616" max="4616" width="17" style="1" bestFit="1" customWidth="1"/>
    <col min="4617" max="4617" width="17.5703125" style="1" bestFit="1" customWidth="1"/>
    <col min="4618" max="4864" width="11.42578125" style="1"/>
    <col min="4865" max="4865" width="11" style="1" customWidth="1"/>
    <col min="4866" max="4866" width="18.5703125" style="1" customWidth="1"/>
    <col min="4867" max="4867" width="4.42578125" style="1" customWidth="1"/>
    <col min="4868" max="4868" width="71.28515625" style="1" customWidth="1"/>
    <col min="4869" max="4869" width="19.140625" style="1" customWidth="1"/>
    <col min="4870" max="4870" width="20.140625" style="1" bestFit="1" customWidth="1"/>
    <col min="4871" max="4871" width="18.5703125" style="1" bestFit="1" customWidth="1"/>
    <col min="4872" max="4872" width="17" style="1" bestFit="1" customWidth="1"/>
    <col min="4873" max="4873" width="17.5703125" style="1" bestFit="1" customWidth="1"/>
    <col min="4874" max="5120" width="11.42578125" style="1"/>
    <col min="5121" max="5121" width="11" style="1" customWidth="1"/>
    <col min="5122" max="5122" width="18.5703125" style="1" customWidth="1"/>
    <col min="5123" max="5123" width="4.42578125" style="1" customWidth="1"/>
    <col min="5124" max="5124" width="71.28515625" style="1" customWidth="1"/>
    <col min="5125" max="5125" width="19.140625" style="1" customWidth="1"/>
    <col min="5126" max="5126" width="20.140625" style="1" bestFit="1" customWidth="1"/>
    <col min="5127" max="5127" width="18.5703125" style="1" bestFit="1" customWidth="1"/>
    <col min="5128" max="5128" width="17" style="1" bestFit="1" customWidth="1"/>
    <col min="5129" max="5129" width="17.5703125" style="1" bestFit="1" customWidth="1"/>
    <col min="5130" max="5376" width="11.42578125" style="1"/>
    <col min="5377" max="5377" width="11" style="1" customWidth="1"/>
    <col min="5378" max="5378" width="18.5703125" style="1" customWidth="1"/>
    <col min="5379" max="5379" width="4.42578125" style="1" customWidth="1"/>
    <col min="5380" max="5380" width="71.28515625" style="1" customWidth="1"/>
    <col min="5381" max="5381" width="19.140625" style="1" customWidth="1"/>
    <col min="5382" max="5382" width="20.140625" style="1" bestFit="1" customWidth="1"/>
    <col min="5383" max="5383" width="18.5703125" style="1" bestFit="1" customWidth="1"/>
    <col min="5384" max="5384" width="17" style="1" bestFit="1" customWidth="1"/>
    <col min="5385" max="5385" width="17.5703125" style="1" bestFit="1" customWidth="1"/>
    <col min="5386" max="5632" width="11.42578125" style="1"/>
    <col min="5633" max="5633" width="11" style="1" customWidth="1"/>
    <col min="5634" max="5634" width="18.5703125" style="1" customWidth="1"/>
    <col min="5635" max="5635" width="4.42578125" style="1" customWidth="1"/>
    <col min="5636" max="5636" width="71.28515625" style="1" customWidth="1"/>
    <col min="5637" max="5637" width="19.140625" style="1" customWidth="1"/>
    <col min="5638" max="5638" width="20.140625" style="1" bestFit="1" customWidth="1"/>
    <col min="5639" max="5639" width="18.5703125" style="1" bestFit="1" customWidth="1"/>
    <col min="5640" max="5640" width="17" style="1" bestFit="1" customWidth="1"/>
    <col min="5641" max="5641" width="17.5703125" style="1" bestFit="1" customWidth="1"/>
    <col min="5642" max="5888" width="11.42578125" style="1"/>
    <col min="5889" max="5889" width="11" style="1" customWidth="1"/>
    <col min="5890" max="5890" width="18.5703125" style="1" customWidth="1"/>
    <col min="5891" max="5891" width="4.42578125" style="1" customWidth="1"/>
    <col min="5892" max="5892" width="71.28515625" style="1" customWidth="1"/>
    <col min="5893" max="5893" width="19.140625" style="1" customWidth="1"/>
    <col min="5894" max="5894" width="20.140625" style="1" bestFit="1" customWidth="1"/>
    <col min="5895" max="5895" width="18.5703125" style="1" bestFit="1" customWidth="1"/>
    <col min="5896" max="5896" width="17" style="1" bestFit="1" customWidth="1"/>
    <col min="5897" max="5897" width="17.5703125" style="1" bestFit="1" customWidth="1"/>
    <col min="5898" max="6144" width="11.42578125" style="1"/>
    <col min="6145" max="6145" width="11" style="1" customWidth="1"/>
    <col min="6146" max="6146" width="18.5703125" style="1" customWidth="1"/>
    <col min="6147" max="6147" width="4.42578125" style="1" customWidth="1"/>
    <col min="6148" max="6148" width="71.28515625" style="1" customWidth="1"/>
    <col min="6149" max="6149" width="19.140625" style="1" customWidth="1"/>
    <col min="6150" max="6150" width="20.140625" style="1" bestFit="1" customWidth="1"/>
    <col min="6151" max="6151" width="18.5703125" style="1" bestFit="1" customWidth="1"/>
    <col min="6152" max="6152" width="17" style="1" bestFit="1" customWidth="1"/>
    <col min="6153" max="6153" width="17.5703125" style="1" bestFit="1" customWidth="1"/>
    <col min="6154" max="6400" width="11.42578125" style="1"/>
    <col min="6401" max="6401" width="11" style="1" customWidth="1"/>
    <col min="6402" max="6402" width="18.5703125" style="1" customWidth="1"/>
    <col min="6403" max="6403" width="4.42578125" style="1" customWidth="1"/>
    <col min="6404" max="6404" width="71.28515625" style="1" customWidth="1"/>
    <col min="6405" max="6405" width="19.140625" style="1" customWidth="1"/>
    <col min="6406" max="6406" width="20.140625" style="1" bestFit="1" customWidth="1"/>
    <col min="6407" max="6407" width="18.5703125" style="1" bestFit="1" customWidth="1"/>
    <col min="6408" max="6408" width="17" style="1" bestFit="1" customWidth="1"/>
    <col min="6409" max="6409" width="17.5703125" style="1" bestFit="1" customWidth="1"/>
    <col min="6410" max="6656" width="11.42578125" style="1"/>
    <col min="6657" max="6657" width="11" style="1" customWidth="1"/>
    <col min="6658" max="6658" width="18.5703125" style="1" customWidth="1"/>
    <col min="6659" max="6659" width="4.42578125" style="1" customWidth="1"/>
    <col min="6660" max="6660" width="71.28515625" style="1" customWidth="1"/>
    <col min="6661" max="6661" width="19.140625" style="1" customWidth="1"/>
    <col min="6662" max="6662" width="20.140625" style="1" bestFit="1" customWidth="1"/>
    <col min="6663" max="6663" width="18.5703125" style="1" bestFit="1" customWidth="1"/>
    <col min="6664" max="6664" width="17" style="1" bestFit="1" customWidth="1"/>
    <col min="6665" max="6665" width="17.5703125" style="1" bestFit="1" customWidth="1"/>
    <col min="6666" max="6912" width="11.42578125" style="1"/>
    <col min="6913" max="6913" width="11" style="1" customWidth="1"/>
    <col min="6914" max="6914" width="18.5703125" style="1" customWidth="1"/>
    <col min="6915" max="6915" width="4.42578125" style="1" customWidth="1"/>
    <col min="6916" max="6916" width="71.28515625" style="1" customWidth="1"/>
    <col min="6917" max="6917" width="19.140625" style="1" customWidth="1"/>
    <col min="6918" max="6918" width="20.140625" style="1" bestFit="1" customWidth="1"/>
    <col min="6919" max="6919" width="18.5703125" style="1" bestFit="1" customWidth="1"/>
    <col min="6920" max="6920" width="17" style="1" bestFit="1" customWidth="1"/>
    <col min="6921" max="6921" width="17.5703125" style="1" bestFit="1" customWidth="1"/>
    <col min="6922" max="7168" width="11.42578125" style="1"/>
    <col min="7169" max="7169" width="11" style="1" customWidth="1"/>
    <col min="7170" max="7170" width="18.5703125" style="1" customWidth="1"/>
    <col min="7171" max="7171" width="4.42578125" style="1" customWidth="1"/>
    <col min="7172" max="7172" width="71.28515625" style="1" customWidth="1"/>
    <col min="7173" max="7173" width="19.140625" style="1" customWidth="1"/>
    <col min="7174" max="7174" width="20.140625" style="1" bestFit="1" customWidth="1"/>
    <col min="7175" max="7175" width="18.5703125" style="1" bestFit="1" customWidth="1"/>
    <col min="7176" max="7176" width="17" style="1" bestFit="1" customWidth="1"/>
    <col min="7177" max="7177" width="17.5703125" style="1" bestFit="1" customWidth="1"/>
    <col min="7178" max="7424" width="11.42578125" style="1"/>
    <col min="7425" max="7425" width="11" style="1" customWidth="1"/>
    <col min="7426" max="7426" width="18.5703125" style="1" customWidth="1"/>
    <col min="7427" max="7427" width="4.42578125" style="1" customWidth="1"/>
    <col min="7428" max="7428" width="71.28515625" style="1" customWidth="1"/>
    <col min="7429" max="7429" width="19.140625" style="1" customWidth="1"/>
    <col min="7430" max="7430" width="20.140625" style="1" bestFit="1" customWidth="1"/>
    <col min="7431" max="7431" width="18.5703125" style="1" bestFit="1" customWidth="1"/>
    <col min="7432" max="7432" width="17" style="1" bestFit="1" customWidth="1"/>
    <col min="7433" max="7433" width="17.5703125" style="1" bestFit="1" customWidth="1"/>
    <col min="7434" max="7680" width="11.42578125" style="1"/>
    <col min="7681" max="7681" width="11" style="1" customWidth="1"/>
    <col min="7682" max="7682" width="18.5703125" style="1" customWidth="1"/>
    <col min="7683" max="7683" width="4.42578125" style="1" customWidth="1"/>
    <col min="7684" max="7684" width="71.28515625" style="1" customWidth="1"/>
    <col min="7685" max="7685" width="19.140625" style="1" customWidth="1"/>
    <col min="7686" max="7686" width="20.140625" style="1" bestFit="1" customWidth="1"/>
    <col min="7687" max="7687" width="18.5703125" style="1" bestFit="1" customWidth="1"/>
    <col min="7688" max="7688" width="17" style="1" bestFit="1" customWidth="1"/>
    <col min="7689" max="7689" width="17.5703125" style="1" bestFit="1" customWidth="1"/>
    <col min="7690" max="7936" width="11.42578125" style="1"/>
    <col min="7937" max="7937" width="11" style="1" customWidth="1"/>
    <col min="7938" max="7938" width="18.5703125" style="1" customWidth="1"/>
    <col min="7939" max="7939" width="4.42578125" style="1" customWidth="1"/>
    <col min="7940" max="7940" width="71.28515625" style="1" customWidth="1"/>
    <col min="7941" max="7941" width="19.140625" style="1" customWidth="1"/>
    <col min="7942" max="7942" width="20.140625" style="1" bestFit="1" customWidth="1"/>
    <col min="7943" max="7943" width="18.5703125" style="1" bestFit="1" customWidth="1"/>
    <col min="7944" max="7944" width="17" style="1" bestFit="1" customWidth="1"/>
    <col min="7945" max="7945" width="17.5703125" style="1" bestFit="1" customWidth="1"/>
    <col min="7946" max="8192" width="11.42578125" style="1"/>
    <col min="8193" max="8193" width="11" style="1" customWidth="1"/>
    <col min="8194" max="8194" width="18.5703125" style="1" customWidth="1"/>
    <col min="8195" max="8195" width="4.42578125" style="1" customWidth="1"/>
    <col min="8196" max="8196" width="71.28515625" style="1" customWidth="1"/>
    <col min="8197" max="8197" width="19.140625" style="1" customWidth="1"/>
    <col min="8198" max="8198" width="20.140625" style="1" bestFit="1" customWidth="1"/>
    <col min="8199" max="8199" width="18.5703125" style="1" bestFit="1" customWidth="1"/>
    <col min="8200" max="8200" width="17" style="1" bestFit="1" customWidth="1"/>
    <col min="8201" max="8201" width="17.5703125" style="1" bestFit="1" customWidth="1"/>
    <col min="8202" max="8448" width="11.42578125" style="1"/>
    <col min="8449" max="8449" width="11" style="1" customWidth="1"/>
    <col min="8450" max="8450" width="18.5703125" style="1" customWidth="1"/>
    <col min="8451" max="8451" width="4.42578125" style="1" customWidth="1"/>
    <col min="8452" max="8452" width="71.28515625" style="1" customWidth="1"/>
    <col min="8453" max="8453" width="19.140625" style="1" customWidth="1"/>
    <col min="8454" max="8454" width="20.140625" style="1" bestFit="1" customWidth="1"/>
    <col min="8455" max="8455" width="18.5703125" style="1" bestFit="1" customWidth="1"/>
    <col min="8456" max="8456" width="17" style="1" bestFit="1" customWidth="1"/>
    <col min="8457" max="8457" width="17.5703125" style="1" bestFit="1" customWidth="1"/>
    <col min="8458" max="8704" width="11.42578125" style="1"/>
    <col min="8705" max="8705" width="11" style="1" customWidth="1"/>
    <col min="8706" max="8706" width="18.5703125" style="1" customWidth="1"/>
    <col min="8707" max="8707" width="4.42578125" style="1" customWidth="1"/>
    <col min="8708" max="8708" width="71.28515625" style="1" customWidth="1"/>
    <col min="8709" max="8709" width="19.140625" style="1" customWidth="1"/>
    <col min="8710" max="8710" width="20.140625" style="1" bestFit="1" customWidth="1"/>
    <col min="8711" max="8711" width="18.5703125" style="1" bestFit="1" customWidth="1"/>
    <col min="8712" max="8712" width="17" style="1" bestFit="1" customWidth="1"/>
    <col min="8713" max="8713" width="17.5703125" style="1" bestFit="1" customWidth="1"/>
    <col min="8714" max="8960" width="11.42578125" style="1"/>
    <col min="8961" max="8961" width="11" style="1" customWidth="1"/>
    <col min="8962" max="8962" width="18.5703125" style="1" customWidth="1"/>
    <col min="8963" max="8963" width="4.42578125" style="1" customWidth="1"/>
    <col min="8964" max="8964" width="71.28515625" style="1" customWidth="1"/>
    <col min="8965" max="8965" width="19.140625" style="1" customWidth="1"/>
    <col min="8966" max="8966" width="20.140625" style="1" bestFit="1" customWidth="1"/>
    <col min="8967" max="8967" width="18.5703125" style="1" bestFit="1" customWidth="1"/>
    <col min="8968" max="8968" width="17" style="1" bestFit="1" customWidth="1"/>
    <col min="8969" max="8969" width="17.5703125" style="1" bestFit="1" customWidth="1"/>
    <col min="8970" max="9216" width="11.42578125" style="1"/>
    <col min="9217" max="9217" width="11" style="1" customWidth="1"/>
    <col min="9218" max="9218" width="18.5703125" style="1" customWidth="1"/>
    <col min="9219" max="9219" width="4.42578125" style="1" customWidth="1"/>
    <col min="9220" max="9220" width="71.28515625" style="1" customWidth="1"/>
    <col min="9221" max="9221" width="19.140625" style="1" customWidth="1"/>
    <col min="9222" max="9222" width="20.140625" style="1" bestFit="1" customWidth="1"/>
    <col min="9223" max="9223" width="18.5703125" style="1" bestFit="1" customWidth="1"/>
    <col min="9224" max="9224" width="17" style="1" bestFit="1" customWidth="1"/>
    <col min="9225" max="9225" width="17.5703125" style="1" bestFit="1" customWidth="1"/>
    <col min="9226" max="9472" width="11.42578125" style="1"/>
    <col min="9473" max="9473" width="11" style="1" customWidth="1"/>
    <col min="9474" max="9474" width="18.5703125" style="1" customWidth="1"/>
    <col min="9475" max="9475" width="4.42578125" style="1" customWidth="1"/>
    <col min="9476" max="9476" width="71.28515625" style="1" customWidth="1"/>
    <col min="9477" max="9477" width="19.140625" style="1" customWidth="1"/>
    <col min="9478" max="9478" width="20.140625" style="1" bestFit="1" customWidth="1"/>
    <col min="9479" max="9479" width="18.5703125" style="1" bestFit="1" customWidth="1"/>
    <col min="9480" max="9480" width="17" style="1" bestFit="1" customWidth="1"/>
    <col min="9481" max="9481" width="17.5703125" style="1" bestFit="1" customWidth="1"/>
    <col min="9482" max="9728" width="11.42578125" style="1"/>
    <col min="9729" max="9729" width="11" style="1" customWidth="1"/>
    <col min="9730" max="9730" width="18.5703125" style="1" customWidth="1"/>
    <col min="9731" max="9731" width="4.42578125" style="1" customWidth="1"/>
    <col min="9732" max="9732" width="71.28515625" style="1" customWidth="1"/>
    <col min="9733" max="9733" width="19.140625" style="1" customWidth="1"/>
    <col min="9734" max="9734" width="20.140625" style="1" bestFit="1" customWidth="1"/>
    <col min="9735" max="9735" width="18.5703125" style="1" bestFit="1" customWidth="1"/>
    <col min="9736" max="9736" width="17" style="1" bestFit="1" customWidth="1"/>
    <col min="9737" max="9737" width="17.5703125" style="1" bestFit="1" customWidth="1"/>
    <col min="9738" max="9984" width="11.42578125" style="1"/>
    <col min="9985" max="9985" width="11" style="1" customWidth="1"/>
    <col min="9986" max="9986" width="18.5703125" style="1" customWidth="1"/>
    <col min="9987" max="9987" width="4.42578125" style="1" customWidth="1"/>
    <col min="9988" max="9988" width="71.28515625" style="1" customWidth="1"/>
    <col min="9989" max="9989" width="19.140625" style="1" customWidth="1"/>
    <col min="9990" max="9990" width="20.140625" style="1" bestFit="1" customWidth="1"/>
    <col min="9991" max="9991" width="18.5703125" style="1" bestFit="1" customWidth="1"/>
    <col min="9992" max="9992" width="17" style="1" bestFit="1" customWidth="1"/>
    <col min="9993" max="9993" width="17.5703125" style="1" bestFit="1" customWidth="1"/>
    <col min="9994" max="10240" width="11.42578125" style="1"/>
    <col min="10241" max="10241" width="11" style="1" customWidth="1"/>
    <col min="10242" max="10242" width="18.5703125" style="1" customWidth="1"/>
    <col min="10243" max="10243" width="4.42578125" style="1" customWidth="1"/>
    <col min="10244" max="10244" width="71.28515625" style="1" customWidth="1"/>
    <col min="10245" max="10245" width="19.140625" style="1" customWidth="1"/>
    <col min="10246" max="10246" width="20.140625" style="1" bestFit="1" customWidth="1"/>
    <col min="10247" max="10247" width="18.5703125" style="1" bestFit="1" customWidth="1"/>
    <col min="10248" max="10248" width="17" style="1" bestFit="1" customWidth="1"/>
    <col min="10249" max="10249" width="17.5703125" style="1" bestFit="1" customWidth="1"/>
    <col min="10250" max="10496" width="11.42578125" style="1"/>
    <col min="10497" max="10497" width="11" style="1" customWidth="1"/>
    <col min="10498" max="10498" width="18.5703125" style="1" customWidth="1"/>
    <col min="10499" max="10499" width="4.42578125" style="1" customWidth="1"/>
    <col min="10500" max="10500" width="71.28515625" style="1" customWidth="1"/>
    <col min="10501" max="10501" width="19.140625" style="1" customWidth="1"/>
    <col min="10502" max="10502" width="20.140625" style="1" bestFit="1" customWidth="1"/>
    <col min="10503" max="10503" width="18.5703125" style="1" bestFit="1" customWidth="1"/>
    <col min="10504" max="10504" width="17" style="1" bestFit="1" customWidth="1"/>
    <col min="10505" max="10505" width="17.5703125" style="1" bestFit="1" customWidth="1"/>
    <col min="10506" max="10752" width="11.42578125" style="1"/>
    <col min="10753" max="10753" width="11" style="1" customWidth="1"/>
    <col min="10754" max="10754" width="18.5703125" style="1" customWidth="1"/>
    <col min="10755" max="10755" width="4.42578125" style="1" customWidth="1"/>
    <col min="10756" max="10756" width="71.28515625" style="1" customWidth="1"/>
    <col min="10757" max="10757" width="19.140625" style="1" customWidth="1"/>
    <col min="10758" max="10758" width="20.140625" style="1" bestFit="1" customWidth="1"/>
    <col min="10759" max="10759" width="18.5703125" style="1" bestFit="1" customWidth="1"/>
    <col min="10760" max="10760" width="17" style="1" bestFit="1" customWidth="1"/>
    <col min="10761" max="10761" width="17.5703125" style="1" bestFit="1" customWidth="1"/>
    <col min="10762" max="11008" width="11.42578125" style="1"/>
    <col min="11009" max="11009" width="11" style="1" customWidth="1"/>
    <col min="11010" max="11010" width="18.5703125" style="1" customWidth="1"/>
    <col min="11011" max="11011" width="4.42578125" style="1" customWidth="1"/>
    <col min="11012" max="11012" width="71.28515625" style="1" customWidth="1"/>
    <col min="11013" max="11013" width="19.140625" style="1" customWidth="1"/>
    <col min="11014" max="11014" width="20.140625" style="1" bestFit="1" customWidth="1"/>
    <col min="11015" max="11015" width="18.5703125" style="1" bestFit="1" customWidth="1"/>
    <col min="11016" max="11016" width="17" style="1" bestFit="1" customWidth="1"/>
    <col min="11017" max="11017" width="17.5703125" style="1" bestFit="1" customWidth="1"/>
    <col min="11018" max="11264" width="11.42578125" style="1"/>
    <col min="11265" max="11265" width="11" style="1" customWidth="1"/>
    <col min="11266" max="11266" width="18.5703125" style="1" customWidth="1"/>
    <col min="11267" max="11267" width="4.42578125" style="1" customWidth="1"/>
    <col min="11268" max="11268" width="71.28515625" style="1" customWidth="1"/>
    <col min="11269" max="11269" width="19.140625" style="1" customWidth="1"/>
    <col min="11270" max="11270" width="20.140625" style="1" bestFit="1" customWidth="1"/>
    <col min="11271" max="11271" width="18.5703125" style="1" bestFit="1" customWidth="1"/>
    <col min="11272" max="11272" width="17" style="1" bestFit="1" customWidth="1"/>
    <col min="11273" max="11273" width="17.5703125" style="1" bestFit="1" customWidth="1"/>
    <col min="11274" max="11520" width="11.42578125" style="1"/>
    <col min="11521" max="11521" width="11" style="1" customWidth="1"/>
    <col min="11522" max="11522" width="18.5703125" style="1" customWidth="1"/>
    <col min="11523" max="11523" width="4.42578125" style="1" customWidth="1"/>
    <col min="11524" max="11524" width="71.28515625" style="1" customWidth="1"/>
    <col min="11525" max="11525" width="19.140625" style="1" customWidth="1"/>
    <col min="11526" max="11526" width="20.140625" style="1" bestFit="1" customWidth="1"/>
    <col min="11527" max="11527" width="18.5703125" style="1" bestFit="1" customWidth="1"/>
    <col min="11528" max="11528" width="17" style="1" bestFit="1" customWidth="1"/>
    <col min="11529" max="11529" width="17.5703125" style="1" bestFit="1" customWidth="1"/>
    <col min="11530" max="11776" width="11.42578125" style="1"/>
    <col min="11777" max="11777" width="11" style="1" customWidth="1"/>
    <col min="11778" max="11778" width="18.5703125" style="1" customWidth="1"/>
    <col min="11779" max="11779" width="4.42578125" style="1" customWidth="1"/>
    <col min="11780" max="11780" width="71.28515625" style="1" customWidth="1"/>
    <col min="11781" max="11781" width="19.140625" style="1" customWidth="1"/>
    <col min="11782" max="11782" width="20.140625" style="1" bestFit="1" customWidth="1"/>
    <col min="11783" max="11783" width="18.5703125" style="1" bestFit="1" customWidth="1"/>
    <col min="11784" max="11784" width="17" style="1" bestFit="1" customWidth="1"/>
    <col min="11785" max="11785" width="17.5703125" style="1" bestFit="1" customWidth="1"/>
    <col min="11786" max="12032" width="11.42578125" style="1"/>
    <col min="12033" max="12033" width="11" style="1" customWidth="1"/>
    <col min="12034" max="12034" width="18.5703125" style="1" customWidth="1"/>
    <col min="12035" max="12035" width="4.42578125" style="1" customWidth="1"/>
    <col min="12036" max="12036" width="71.28515625" style="1" customWidth="1"/>
    <col min="12037" max="12037" width="19.140625" style="1" customWidth="1"/>
    <col min="12038" max="12038" width="20.140625" style="1" bestFit="1" customWidth="1"/>
    <col min="12039" max="12039" width="18.5703125" style="1" bestFit="1" customWidth="1"/>
    <col min="12040" max="12040" width="17" style="1" bestFit="1" customWidth="1"/>
    <col min="12041" max="12041" width="17.5703125" style="1" bestFit="1" customWidth="1"/>
    <col min="12042" max="12288" width="11.42578125" style="1"/>
    <col min="12289" max="12289" width="11" style="1" customWidth="1"/>
    <col min="12290" max="12290" width="18.5703125" style="1" customWidth="1"/>
    <col min="12291" max="12291" width="4.42578125" style="1" customWidth="1"/>
    <col min="12292" max="12292" width="71.28515625" style="1" customWidth="1"/>
    <col min="12293" max="12293" width="19.140625" style="1" customWidth="1"/>
    <col min="12294" max="12294" width="20.140625" style="1" bestFit="1" customWidth="1"/>
    <col min="12295" max="12295" width="18.5703125" style="1" bestFit="1" customWidth="1"/>
    <col min="12296" max="12296" width="17" style="1" bestFit="1" customWidth="1"/>
    <col min="12297" max="12297" width="17.5703125" style="1" bestFit="1" customWidth="1"/>
    <col min="12298" max="12544" width="11.42578125" style="1"/>
    <col min="12545" max="12545" width="11" style="1" customWidth="1"/>
    <col min="12546" max="12546" width="18.5703125" style="1" customWidth="1"/>
    <col min="12547" max="12547" width="4.42578125" style="1" customWidth="1"/>
    <col min="12548" max="12548" width="71.28515625" style="1" customWidth="1"/>
    <col min="12549" max="12549" width="19.140625" style="1" customWidth="1"/>
    <col min="12550" max="12550" width="20.140625" style="1" bestFit="1" customWidth="1"/>
    <col min="12551" max="12551" width="18.5703125" style="1" bestFit="1" customWidth="1"/>
    <col min="12552" max="12552" width="17" style="1" bestFit="1" customWidth="1"/>
    <col min="12553" max="12553" width="17.5703125" style="1" bestFit="1" customWidth="1"/>
    <col min="12554" max="12800" width="11.42578125" style="1"/>
    <col min="12801" max="12801" width="11" style="1" customWidth="1"/>
    <col min="12802" max="12802" width="18.5703125" style="1" customWidth="1"/>
    <col min="12803" max="12803" width="4.42578125" style="1" customWidth="1"/>
    <col min="12804" max="12804" width="71.28515625" style="1" customWidth="1"/>
    <col min="12805" max="12805" width="19.140625" style="1" customWidth="1"/>
    <col min="12806" max="12806" width="20.140625" style="1" bestFit="1" customWidth="1"/>
    <col min="12807" max="12807" width="18.5703125" style="1" bestFit="1" customWidth="1"/>
    <col min="12808" max="12808" width="17" style="1" bestFit="1" customWidth="1"/>
    <col min="12809" max="12809" width="17.5703125" style="1" bestFit="1" customWidth="1"/>
    <col min="12810" max="13056" width="11.42578125" style="1"/>
    <col min="13057" max="13057" width="11" style="1" customWidth="1"/>
    <col min="13058" max="13058" width="18.5703125" style="1" customWidth="1"/>
    <col min="13059" max="13059" width="4.42578125" style="1" customWidth="1"/>
    <col min="13060" max="13060" width="71.28515625" style="1" customWidth="1"/>
    <col min="13061" max="13061" width="19.140625" style="1" customWidth="1"/>
    <col min="13062" max="13062" width="20.140625" style="1" bestFit="1" customWidth="1"/>
    <col min="13063" max="13063" width="18.5703125" style="1" bestFit="1" customWidth="1"/>
    <col min="13064" max="13064" width="17" style="1" bestFit="1" customWidth="1"/>
    <col min="13065" max="13065" width="17.5703125" style="1" bestFit="1" customWidth="1"/>
    <col min="13066" max="13312" width="11.42578125" style="1"/>
    <col min="13313" max="13313" width="11" style="1" customWidth="1"/>
    <col min="13314" max="13314" width="18.5703125" style="1" customWidth="1"/>
    <col min="13315" max="13315" width="4.42578125" style="1" customWidth="1"/>
    <col min="13316" max="13316" width="71.28515625" style="1" customWidth="1"/>
    <col min="13317" max="13317" width="19.140625" style="1" customWidth="1"/>
    <col min="13318" max="13318" width="20.140625" style="1" bestFit="1" customWidth="1"/>
    <col min="13319" max="13319" width="18.5703125" style="1" bestFit="1" customWidth="1"/>
    <col min="13320" max="13320" width="17" style="1" bestFit="1" customWidth="1"/>
    <col min="13321" max="13321" width="17.5703125" style="1" bestFit="1" customWidth="1"/>
    <col min="13322" max="13568" width="11.42578125" style="1"/>
    <col min="13569" max="13569" width="11" style="1" customWidth="1"/>
    <col min="13570" max="13570" width="18.5703125" style="1" customWidth="1"/>
    <col min="13571" max="13571" width="4.42578125" style="1" customWidth="1"/>
    <col min="13572" max="13572" width="71.28515625" style="1" customWidth="1"/>
    <col min="13573" max="13573" width="19.140625" style="1" customWidth="1"/>
    <col min="13574" max="13574" width="20.140625" style="1" bestFit="1" customWidth="1"/>
    <col min="13575" max="13575" width="18.5703125" style="1" bestFit="1" customWidth="1"/>
    <col min="13576" max="13576" width="17" style="1" bestFit="1" customWidth="1"/>
    <col min="13577" max="13577" width="17.5703125" style="1" bestFit="1" customWidth="1"/>
    <col min="13578" max="13824" width="11.42578125" style="1"/>
    <col min="13825" max="13825" width="11" style="1" customWidth="1"/>
    <col min="13826" max="13826" width="18.5703125" style="1" customWidth="1"/>
    <col min="13827" max="13827" width="4.42578125" style="1" customWidth="1"/>
    <col min="13828" max="13828" width="71.28515625" style="1" customWidth="1"/>
    <col min="13829" max="13829" width="19.140625" style="1" customWidth="1"/>
    <col min="13830" max="13830" width="20.140625" style="1" bestFit="1" customWidth="1"/>
    <col min="13831" max="13831" width="18.5703125" style="1" bestFit="1" customWidth="1"/>
    <col min="13832" max="13832" width="17" style="1" bestFit="1" customWidth="1"/>
    <col min="13833" max="13833" width="17.5703125" style="1" bestFit="1" customWidth="1"/>
    <col min="13834" max="14080" width="11.42578125" style="1"/>
    <col min="14081" max="14081" width="11" style="1" customWidth="1"/>
    <col min="14082" max="14082" width="18.5703125" style="1" customWidth="1"/>
    <col min="14083" max="14083" width="4.42578125" style="1" customWidth="1"/>
    <col min="14084" max="14084" width="71.28515625" style="1" customWidth="1"/>
    <col min="14085" max="14085" width="19.140625" style="1" customWidth="1"/>
    <col min="14086" max="14086" width="20.140625" style="1" bestFit="1" customWidth="1"/>
    <col min="14087" max="14087" width="18.5703125" style="1" bestFit="1" customWidth="1"/>
    <col min="14088" max="14088" width="17" style="1" bestFit="1" customWidth="1"/>
    <col min="14089" max="14089" width="17.5703125" style="1" bestFit="1" customWidth="1"/>
    <col min="14090" max="14336" width="11.42578125" style="1"/>
    <col min="14337" max="14337" width="11" style="1" customWidth="1"/>
    <col min="14338" max="14338" width="18.5703125" style="1" customWidth="1"/>
    <col min="14339" max="14339" width="4.42578125" style="1" customWidth="1"/>
    <col min="14340" max="14340" width="71.28515625" style="1" customWidth="1"/>
    <col min="14341" max="14341" width="19.140625" style="1" customWidth="1"/>
    <col min="14342" max="14342" width="20.140625" style="1" bestFit="1" customWidth="1"/>
    <col min="14343" max="14343" width="18.5703125" style="1" bestFit="1" customWidth="1"/>
    <col min="14344" max="14344" width="17" style="1" bestFit="1" customWidth="1"/>
    <col min="14345" max="14345" width="17.5703125" style="1" bestFit="1" customWidth="1"/>
    <col min="14346" max="14592" width="11.42578125" style="1"/>
    <col min="14593" max="14593" width="11" style="1" customWidth="1"/>
    <col min="14594" max="14594" width="18.5703125" style="1" customWidth="1"/>
    <col min="14595" max="14595" width="4.42578125" style="1" customWidth="1"/>
    <col min="14596" max="14596" width="71.28515625" style="1" customWidth="1"/>
    <col min="14597" max="14597" width="19.140625" style="1" customWidth="1"/>
    <col min="14598" max="14598" width="20.140625" style="1" bestFit="1" customWidth="1"/>
    <col min="14599" max="14599" width="18.5703125" style="1" bestFit="1" customWidth="1"/>
    <col min="14600" max="14600" width="17" style="1" bestFit="1" customWidth="1"/>
    <col min="14601" max="14601" width="17.5703125" style="1" bestFit="1" customWidth="1"/>
    <col min="14602" max="14848" width="11.42578125" style="1"/>
    <col min="14849" max="14849" width="11" style="1" customWidth="1"/>
    <col min="14850" max="14850" width="18.5703125" style="1" customWidth="1"/>
    <col min="14851" max="14851" width="4.42578125" style="1" customWidth="1"/>
    <col min="14852" max="14852" width="71.28515625" style="1" customWidth="1"/>
    <col min="14853" max="14853" width="19.140625" style="1" customWidth="1"/>
    <col min="14854" max="14854" width="20.140625" style="1" bestFit="1" customWidth="1"/>
    <col min="14855" max="14855" width="18.5703125" style="1" bestFit="1" customWidth="1"/>
    <col min="14856" max="14856" width="17" style="1" bestFit="1" customWidth="1"/>
    <col min="14857" max="14857" width="17.5703125" style="1" bestFit="1" customWidth="1"/>
    <col min="14858" max="15104" width="11.42578125" style="1"/>
    <col min="15105" max="15105" width="11" style="1" customWidth="1"/>
    <col min="15106" max="15106" width="18.5703125" style="1" customWidth="1"/>
    <col min="15107" max="15107" width="4.42578125" style="1" customWidth="1"/>
    <col min="15108" max="15108" width="71.28515625" style="1" customWidth="1"/>
    <col min="15109" max="15109" width="19.140625" style="1" customWidth="1"/>
    <col min="15110" max="15110" width="20.140625" style="1" bestFit="1" customWidth="1"/>
    <col min="15111" max="15111" width="18.5703125" style="1" bestFit="1" customWidth="1"/>
    <col min="15112" max="15112" width="17" style="1" bestFit="1" customWidth="1"/>
    <col min="15113" max="15113" width="17.5703125" style="1" bestFit="1" customWidth="1"/>
    <col min="15114" max="15360" width="11.42578125" style="1"/>
    <col min="15361" max="15361" width="11" style="1" customWidth="1"/>
    <col min="15362" max="15362" width="18.5703125" style="1" customWidth="1"/>
    <col min="15363" max="15363" width="4.42578125" style="1" customWidth="1"/>
    <col min="15364" max="15364" width="71.28515625" style="1" customWidth="1"/>
    <col min="15365" max="15365" width="19.140625" style="1" customWidth="1"/>
    <col min="15366" max="15366" width="20.140625" style="1" bestFit="1" customWidth="1"/>
    <col min="15367" max="15367" width="18.5703125" style="1" bestFit="1" customWidth="1"/>
    <col min="15368" max="15368" width="17" style="1" bestFit="1" customWidth="1"/>
    <col min="15369" max="15369" width="17.5703125" style="1" bestFit="1" customWidth="1"/>
    <col min="15370" max="15616" width="11.42578125" style="1"/>
    <col min="15617" max="15617" width="11" style="1" customWidth="1"/>
    <col min="15618" max="15618" width="18.5703125" style="1" customWidth="1"/>
    <col min="15619" max="15619" width="4.42578125" style="1" customWidth="1"/>
    <col min="15620" max="15620" width="71.28515625" style="1" customWidth="1"/>
    <col min="15621" max="15621" width="19.140625" style="1" customWidth="1"/>
    <col min="15622" max="15622" width="20.140625" style="1" bestFit="1" customWidth="1"/>
    <col min="15623" max="15623" width="18.5703125" style="1" bestFit="1" customWidth="1"/>
    <col min="15624" max="15624" width="17" style="1" bestFit="1" customWidth="1"/>
    <col min="15625" max="15625" width="17.5703125" style="1" bestFit="1" customWidth="1"/>
    <col min="15626" max="15872" width="11.42578125" style="1"/>
    <col min="15873" max="15873" width="11" style="1" customWidth="1"/>
    <col min="15874" max="15874" width="18.5703125" style="1" customWidth="1"/>
    <col min="15875" max="15875" width="4.42578125" style="1" customWidth="1"/>
    <col min="15876" max="15876" width="71.28515625" style="1" customWidth="1"/>
    <col min="15877" max="15877" width="19.140625" style="1" customWidth="1"/>
    <col min="15878" max="15878" width="20.140625" style="1" bestFit="1" customWidth="1"/>
    <col min="15879" max="15879" width="18.5703125" style="1" bestFit="1" customWidth="1"/>
    <col min="15880" max="15880" width="17" style="1" bestFit="1" customWidth="1"/>
    <col min="15881" max="15881" width="17.5703125" style="1" bestFit="1" customWidth="1"/>
    <col min="15882" max="16128" width="11.42578125" style="1"/>
    <col min="16129" max="16129" width="11" style="1" customWidth="1"/>
    <col min="16130" max="16130" width="18.5703125" style="1" customWidth="1"/>
    <col min="16131" max="16131" width="4.42578125" style="1" customWidth="1"/>
    <col min="16132" max="16132" width="71.28515625" style="1" customWidth="1"/>
    <col min="16133" max="16133" width="19.140625" style="1" customWidth="1"/>
    <col min="16134" max="16134" width="20.140625" style="1" bestFit="1" customWidth="1"/>
    <col min="16135" max="16135" width="18.5703125" style="1" bestFit="1" customWidth="1"/>
    <col min="16136" max="16136" width="17" style="1" bestFit="1" customWidth="1"/>
    <col min="16137" max="16137" width="17.5703125" style="1" bestFit="1" customWidth="1"/>
    <col min="16138" max="16384" width="11.42578125" style="1"/>
  </cols>
  <sheetData>
    <row r="1" spans="1:13" ht="9" customHeight="1" x14ac:dyDescent="0.25"/>
    <row r="2" spans="1:13" ht="15.75" x14ac:dyDescent="0.25">
      <c r="D2" s="31" t="s">
        <v>0</v>
      </c>
      <c r="E2" s="31"/>
      <c r="F2" s="31"/>
      <c r="G2" s="31"/>
      <c r="H2" s="31"/>
      <c r="I2" s="31"/>
      <c r="J2" s="31"/>
    </row>
    <row r="3" spans="1:13" x14ac:dyDescent="0.2">
      <c r="D3" s="34" t="s">
        <v>442</v>
      </c>
      <c r="E3" s="34"/>
      <c r="F3" s="34"/>
      <c r="G3" s="34"/>
      <c r="H3" s="34"/>
      <c r="I3" s="34"/>
      <c r="J3" s="34"/>
      <c r="K3" s="34"/>
    </row>
    <row r="4" spans="1:13" x14ac:dyDescent="0.25">
      <c r="D4" s="32" t="s">
        <v>477</v>
      </c>
      <c r="E4" s="32"/>
      <c r="F4" s="32"/>
      <c r="G4" s="32"/>
      <c r="H4" s="32"/>
      <c r="I4" s="32"/>
      <c r="J4" s="32"/>
    </row>
    <row r="5" spans="1:13" x14ac:dyDescent="0.25">
      <c r="D5" s="33" t="s">
        <v>1</v>
      </c>
      <c r="E5" s="33"/>
      <c r="F5" s="33"/>
      <c r="G5" s="33"/>
      <c r="H5" s="33"/>
      <c r="I5" s="33"/>
      <c r="J5" s="33"/>
    </row>
    <row r="6" spans="1:13" ht="8.25" customHeight="1" x14ac:dyDescent="0.25">
      <c r="D6" s="3"/>
      <c r="E6" s="3"/>
      <c r="F6" s="3"/>
      <c r="G6" s="3"/>
      <c r="H6" s="3"/>
      <c r="I6" s="3"/>
    </row>
    <row r="7" spans="1:13" ht="15" customHeight="1" x14ac:dyDescent="0.25">
      <c r="D7" s="35" t="s">
        <v>444</v>
      </c>
      <c r="E7" s="36" t="s">
        <v>438</v>
      </c>
      <c r="F7" s="36" t="s">
        <v>436</v>
      </c>
      <c r="G7" s="36" t="s">
        <v>437</v>
      </c>
      <c r="H7" s="36" t="s">
        <v>439</v>
      </c>
      <c r="I7" s="36" t="s">
        <v>2</v>
      </c>
      <c r="J7" s="36" t="s">
        <v>443</v>
      </c>
    </row>
    <row r="8" spans="1:13" ht="38.25" customHeight="1" x14ac:dyDescent="0.25">
      <c r="D8" s="37"/>
      <c r="E8" s="38"/>
      <c r="F8" s="38"/>
      <c r="G8" s="38"/>
      <c r="H8" s="38"/>
      <c r="I8" s="38"/>
      <c r="J8" s="38"/>
    </row>
    <row r="9" spans="1:13" x14ac:dyDescent="0.25">
      <c r="D9" s="39" t="s">
        <v>3</v>
      </c>
      <c r="E9" s="40">
        <f>+E10+E350</f>
        <v>81546087927</v>
      </c>
      <c r="F9" s="40">
        <f t="shared" ref="F9:H9" si="0">F10+F350</f>
        <v>2841301463.6600008</v>
      </c>
      <c r="G9" s="40">
        <f>G10+G350</f>
        <v>601018645.76999998</v>
      </c>
      <c r="H9" s="40">
        <f t="shared" si="0"/>
        <v>84988408036.430008</v>
      </c>
      <c r="I9" s="40">
        <f>I10+I350+I475</f>
        <v>66536363824.710014</v>
      </c>
      <c r="J9" s="40">
        <f>IF(I9=0,0,IF(H9=0,100,I9/H9*100))</f>
        <v>78.288751797997463</v>
      </c>
      <c r="L9" s="16"/>
      <c r="M9" s="13"/>
    </row>
    <row r="10" spans="1:13" x14ac:dyDescent="0.25">
      <c r="B10" s="4"/>
      <c r="C10" s="4"/>
      <c r="D10" s="39" t="s">
        <v>4</v>
      </c>
      <c r="E10" s="40">
        <f>+E11+E54+E61+E308+E316+E347+E484+E475</f>
        <v>6165075160</v>
      </c>
      <c r="F10" s="40">
        <f t="shared" ref="F10:H10" si="1">+F11+F54+F61+F308+F316+F347+F484+F475</f>
        <v>225644729.14999998</v>
      </c>
      <c r="G10" s="40">
        <f>+G11+G54+G61+G308+G316+G347+G484+G475</f>
        <v>356530220.24000001</v>
      </c>
      <c r="H10" s="40">
        <f t="shared" si="1"/>
        <v>6747250109.3900003</v>
      </c>
      <c r="I10" s="40">
        <f>+I11+I54+I61+I308+I316+I347+I484</f>
        <v>5422754802.8100157</v>
      </c>
      <c r="J10" s="40">
        <f t="shared" ref="J10:J12" si="2">IF(I10=0,0,IF(H10=0,100,I10/H10*100))</f>
        <v>80.369850159597405</v>
      </c>
      <c r="M10" s="15"/>
    </row>
    <row r="11" spans="1:13" x14ac:dyDescent="0.25">
      <c r="B11" s="4"/>
      <c r="C11" s="4"/>
      <c r="D11" s="39" t="s">
        <v>5</v>
      </c>
      <c r="E11" s="40">
        <v>2036482797</v>
      </c>
      <c r="F11" s="40">
        <f t="shared" ref="F11:H11" si="3">F12+F14+F21+F25+F28+F48</f>
        <v>8257634.5599999996</v>
      </c>
      <c r="G11" s="40">
        <f t="shared" si="3"/>
        <v>0</v>
      </c>
      <c r="H11" s="40">
        <f t="shared" si="3"/>
        <v>2044740431.5599999</v>
      </c>
      <c r="I11" s="40">
        <f>I12+I14+I21+I25+I28+I48</f>
        <v>2019411348.910017</v>
      </c>
      <c r="J11" s="40">
        <f t="shared" si="2"/>
        <v>98.761256819739287</v>
      </c>
      <c r="M11" s="15"/>
    </row>
    <row r="12" spans="1:13" x14ac:dyDescent="0.25">
      <c r="B12" s="4"/>
      <c r="C12" s="4"/>
      <c r="D12" s="39" t="s">
        <v>6</v>
      </c>
      <c r="E12" s="40">
        <v>4905000</v>
      </c>
      <c r="F12" s="40">
        <f t="shared" ref="F12:H12" si="4">SUM(F13)</f>
        <v>0</v>
      </c>
      <c r="G12" s="40">
        <f t="shared" si="4"/>
        <v>0</v>
      </c>
      <c r="H12" s="40">
        <f t="shared" si="4"/>
        <v>4905000</v>
      </c>
      <c r="I12" s="40">
        <f>SUM(I13)</f>
        <v>4833434.12</v>
      </c>
      <c r="J12" s="40">
        <f t="shared" si="2"/>
        <v>98.540960652395512</v>
      </c>
      <c r="M12" s="15"/>
    </row>
    <row r="13" spans="1:13" x14ac:dyDescent="0.25">
      <c r="A13" s="5"/>
      <c r="D13" s="21" t="s">
        <v>7</v>
      </c>
      <c r="E13" s="17">
        <v>4905000</v>
      </c>
      <c r="F13" s="18">
        <v>0</v>
      </c>
      <c r="G13" s="18">
        <v>0</v>
      </c>
      <c r="H13" s="20">
        <f>+E13+F13+G13</f>
        <v>4905000</v>
      </c>
      <c r="I13" s="24">
        <v>4833434.12</v>
      </c>
      <c r="J13" s="19">
        <f>IF(I13=0,0,IF(H13=0,100,I13/H13*100))</f>
        <v>98.540960652395512</v>
      </c>
      <c r="M13" s="15"/>
    </row>
    <row r="14" spans="1:13" ht="25.5" x14ac:dyDescent="0.25">
      <c r="B14" s="4"/>
      <c r="C14" s="4"/>
      <c r="D14" s="39" t="s">
        <v>8</v>
      </c>
      <c r="E14" s="40">
        <v>105492809</v>
      </c>
      <c r="F14" s="40">
        <f>SUM(F15:F20)</f>
        <v>8257634.5599999996</v>
      </c>
      <c r="G14" s="40">
        <f>SUM(G15:G20)</f>
        <v>0</v>
      </c>
      <c r="H14" s="40">
        <f>SUM(H15:H20)</f>
        <v>113750443.56</v>
      </c>
      <c r="I14" s="40">
        <f>SUM(I15:I20)</f>
        <v>120478160.11999999</v>
      </c>
      <c r="J14" s="40">
        <f t="shared" ref="J14:J77" si="5">IF(I14=0,0,IF(H14=0,100,I14/H14*100))</f>
        <v>105.91445303371614</v>
      </c>
      <c r="M14" s="15"/>
    </row>
    <row r="15" spans="1:13" ht="25.5" x14ac:dyDescent="0.25">
      <c r="A15" s="5"/>
      <c r="D15" s="21" t="s">
        <v>9</v>
      </c>
      <c r="E15" s="17">
        <v>51117669</v>
      </c>
      <c r="F15" s="30">
        <v>0</v>
      </c>
      <c r="G15" s="18">
        <v>0</v>
      </c>
      <c r="H15" s="20">
        <f>+E15+F15+G15</f>
        <v>51117669</v>
      </c>
      <c r="I15" s="24">
        <v>64702618.909999996</v>
      </c>
      <c r="J15" s="19">
        <f t="shared" si="5"/>
        <v>126.57583997032415</v>
      </c>
      <c r="M15" s="15"/>
    </row>
    <row r="16" spans="1:13" x14ac:dyDescent="0.25">
      <c r="A16" s="5"/>
      <c r="D16" s="21" t="s">
        <v>10</v>
      </c>
      <c r="E16" s="17">
        <v>22850140</v>
      </c>
      <c r="F16" s="30">
        <v>6526610.5599999996</v>
      </c>
      <c r="G16" s="18">
        <v>0</v>
      </c>
      <c r="H16" s="20">
        <f t="shared" ref="H16:H20" si="6">+E16+F16+G16</f>
        <v>29376750.559999999</v>
      </c>
      <c r="I16" s="24">
        <v>21442945.530000001</v>
      </c>
      <c r="J16" s="19">
        <f t="shared" si="5"/>
        <v>72.992911473323957</v>
      </c>
      <c r="M16" s="15"/>
    </row>
    <row r="17" spans="1:13" x14ac:dyDescent="0.25">
      <c r="A17" s="5"/>
      <c r="D17" s="21" t="s">
        <v>11</v>
      </c>
      <c r="E17" s="17">
        <v>0</v>
      </c>
      <c r="F17" s="30">
        <v>0</v>
      </c>
      <c r="G17" s="18">
        <v>0</v>
      </c>
      <c r="H17" s="20">
        <f t="shared" si="6"/>
        <v>0</v>
      </c>
      <c r="I17" s="24">
        <v>15236.85</v>
      </c>
      <c r="J17" s="19">
        <f t="shared" si="5"/>
        <v>100</v>
      </c>
      <c r="M17" s="15"/>
    </row>
    <row r="18" spans="1:13" x14ac:dyDescent="0.25">
      <c r="A18" s="5"/>
      <c r="D18" s="21" t="s">
        <v>12</v>
      </c>
      <c r="E18" s="17">
        <v>14150000</v>
      </c>
      <c r="F18" s="30">
        <f>0+458637+1272387</f>
        <v>1731024</v>
      </c>
      <c r="G18" s="18">
        <v>0</v>
      </c>
      <c r="H18" s="20">
        <f t="shared" si="6"/>
        <v>15881024</v>
      </c>
      <c r="I18" s="24">
        <v>21064601.370000001</v>
      </c>
      <c r="J18" s="19">
        <f t="shared" si="5"/>
        <v>132.64007012394163</v>
      </c>
      <c r="M18" s="15"/>
    </row>
    <row r="19" spans="1:13" x14ac:dyDescent="0.25">
      <c r="A19" s="5"/>
      <c r="D19" s="21" t="s">
        <v>13</v>
      </c>
      <c r="E19" s="17">
        <v>9805000</v>
      </c>
      <c r="F19" s="18">
        <v>0</v>
      </c>
      <c r="G19" s="18">
        <v>0</v>
      </c>
      <c r="H19" s="20">
        <f t="shared" si="6"/>
        <v>9805000</v>
      </c>
      <c r="I19" s="24">
        <v>10875386.859999999</v>
      </c>
      <c r="J19" s="19">
        <f t="shared" si="5"/>
        <v>110.91674513003569</v>
      </c>
      <c r="M19" s="15"/>
    </row>
    <row r="20" spans="1:13" x14ac:dyDescent="0.25">
      <c r="A20" s="5"/>
      <c r="D20" s="21" t="s">
        <v>14</v>
      </c>
      <c r="E20" s="17">
        <v>7570000</v>
      </c>
      <c r="F20" s="18">
        <v>0</v>
      </c>
      <c r="G20" s="18">
        <v>0</v>
      </c>
      <c r="H20" s="20">
        <f t="shared" si="6"/>
        <v>7570000</v>
      </c>
      <c r="I20" s="24">
        <v>2377370.6</v>
      </c>
      <c r="J20" s="19">
        <f t="shared" si="5"/>
        <v>31.405159841479524</v>
      </c>
      <c r="M20" s="15"/>
    </row>
    <row r="21" spans="1:13" x14ac:dyDescent="0.25">
      <c r="B21" s="4"/>
      <c r="C21" s="4"/>
      <c r="D21" s="39" t="s">
        <v>15</v>
      </c>
      <c r="E21" s="40">
        <v>1880845000</v>
      </c>
      <c r="F21" s="40">
        <v>0</v>
      </c>
      <c r="G21" s="40">
        <f>SUM(G22:G24)</f>
        <v>0</v>
      </c>
      <c r="H21" s="40">
        <f>SUM(H22:H24)</f>
        <v>1880845000</v>
      </c>
      <c r="I21" s="40">
        <f>SUM(I22:I24)</f>
        <v>1654167647.0500002</v>
      </c>
      <c r="J21" s="40">
        <f t="shared" si="5"/>
        <v>87.948110931522805</v>
      </c>
      <c r="M21" s="15"/>
    </row>
    <row r="22" spans="1:13" ht="38.25" x14ac:dyDescent="0.25">
      <c r="A22" s="5"/>
      <c r="D22" s="21" t="s">
        <v>16</v>
      </c>
      <c r="E22" s="17">
        <v>1880845000</v>
      </c>
      <c r="F22" s="18">
        <v>0</v>
      </c>
      <c r="G22" s="18">
        <v>0</v>
      </c>
      <c r="H22" s="20">
        <f>+E22+F22+G22</f>
        <v>1880845000</v>
      </c>
      <c r="I22" s="24">
        <v>844161.56</v>
      </c>
      <c r="J22" s="19">
        <f t="shared" si="5"/>
        <v>4.4882037594804469E-2</v>
      </c>
      <c r="M22" s="15"/>
    </row>
    <row r="23" spans="1:13" ht="25.5" x14ac:dyDescent="0.25">
      <c r="A23" s="5"/>
      <c r="D23" s="21" t="s">
        <v>17</v>
      </c>
      <c r="E23" s="17">
        <v>0</v>
      </c>
      <c r="F23" s="18">
        <v>0</v>
      </c>
      <c r="G23" s="18">
        <v>0</v>
      </c>
      <c r="H23" s="20">
        <f t="shared" ref="H23:H24" si="7">+E23+F23+G23</f>
        <v>0</v>
      </c>
      <c r="I23" s="24">
        <v>-26176153.149999999</v>
      </c>
      <c r="J23" s="19">
        <f t="shared" si="5"/>
        <v>100</v>
      </c>
      <c r="M23" s="15"/>
    </row>
    <row r="24" spans="1:13" ht="20.25" customHeight="1" x14ac:dyDescent="0.25">
      <c r="A24" s="5"/>
      <c r="D24" s="21" t="s">
        <v>18</v>
      </c>
      <c r="E24" s="17">
        <v>0</v>
      </c>
      <c r="F24" s="18">
        <v>0</v>
      </c>
      <c r="G24" s="18">
        <v>0</v>
      </c>
      <c r="H24" s="20">
        <f t="shared" si="7"/>
        <v>0</v>
      </c>
      <c r="I24" s="24">
        <v>1679499638.6400001</v>
      </c>
      <c r="J24" s="19">
        <f t="shared" si="5"/>
        <v>100</v>
      </c>
      <c r="M24" s="15"/>
    </row>
    <row r="25" spans="1:13" x14ac:dyDescent="0.25">
      <c r="A25" s="5"/>
      <c r="D25" s="39" t="s">
        <v>19</v>
      </c>
      <c r="E25" s="40">
        <v>0</v>
      </c>
      <c r="F25" s="40">
        <v>0</v>
      </c>
      <c r="G25" s="40">
        <v>0</v>
      </c>
      <c r="H25" s="40">
        <f>SUM(H26:H27)</f>
        <v>0</v>
      </c>
      <c r="I25" s="40">
        <f>SUM(I26:I27)</f>
        <v>61266.47</v>
      </c>
      <c r="J25" s="40">
        <f t="shared" si="5"/>
        <v>100</v>
      </c>
      <c r="M25" s="15"/>
    </row>
    <row r="26" spans="1:13" x14ac:dyDescent="0.25">
      <c r="A26" s="5"/>
      <c r="D26" s="21" t="s">
        <v>20</v>
      </c>
      <c r="E26" s="17">
        <v>0</v>
      </c>
      <c r="F26" s="18">
        <v>0</v>
      </c>
      <c r="G26" s="18">
        <v>0</v>
      </c>
      <c r="H26" s="20">
        <f>+E26+F26+G26</f>
        <v>0</v>
      </c>
      <c r="I26" s="24">
        <v>8645.9</v>
      </c>
      <c r="J26" s="19">
        <f t="shared" si="5"/>
        <v>100</v>
      </c>
      <c r="M26" s="15"/>
    </row>
    <row r="27" spans="1:13" x14ac:dyDescent="0.25">
      <c r="A27" s="5"/>
      <c r="D27" s="21" t="s">
        <v>21</v>
      </c>
      <c r="E27" s="17">
        <v>0</v>
      </c>
      <c r="F27" s="18">
        <v>0</v>
      </c>
      <c r="G27" s="18">
        <v>0</v>
      </c>
      <c r="H27" s="20">
        <f>+E27+F27+G27</f>
        <v>0</v>
      </c>
      <c r="I27" s="24">
        <v>52620.57</v>
      </c>
      <c r="J27" s="19">
        <f t="shared" si="5"/>
        <v>100</v>
      </c>
      <c r="M27" s="15"/>
    </row>
    <row r="28" spans="1:13" x14ac:dyDescent="0.25">
      <c r="B28" s="4"/>
      <c r="C28" s="4"/>
      <c r="D28" s="39" t="s">
        <v>22</v>
      </c>
      <c r="E28" s="40">
        <v>45239988</v>
      </c>
      <c r="F28" s="40">
        <v>0</v>
      </c>
      <c r="G28" s="40">
        <v>0</v>
      </c>
      <c r="H28" s="40">
        <f>SUM(H29+H36+H39+H46)</f>
        <v>45239988</v>
      </c>
      <c r="I28" s="40">
        <f>SUM(I29+I36+I39+I46)</f>
        <v>239842788.77001679</v>
      </c>
      <c r="J28" s="40">
        <f t="shared" si="5"/>
        <v>530.15661447570847</v>
      </c>
      <c r="M28" s="15"/>
    </row>
    <row r="29" spans="1:13" x14ac:dyDescent="0.25">
      <c r="B29" s="4"/>
      <c r="C29" s="6"/>
      <c r="D29" s="39" t="s">
        <v>23</v>
      </c>
      <c r="E29" s="40">
        <v>12496473</v>
      </c>
      <c r="F29" s="40">
        <v>0</v>
      </c>
      <c r="G29" s="40">
        <v>0</v>
      </c>
      <c r="H29" s="40">
        <f>SUM(H30:H35)</f>
        <v>12496473</v>
      </c>
      <c r="I29" s="40">
        <f>SUM(I30:I34)</f>
        <v>86378634.129999995</v>
      </c>
      <c r="J29" s="40">
        <f t="shared" si="5"/>
        <v>691.2241088345487</v>
      </c>
      <c r="M29" s="15"/>
    </row>
    <row r="30" spans="1:13" x14ac:dyDescent="0.25">
      <c r="A30" s="5"/>
      <c r="C30" s="7"/>
      <c r="D30" s="21" t="s">
        <v>24</v>
      </c>
      <c r="E30" s="17">
        <v>329670</v>
      </c>
      <c r="F30" s="18">
        <v>0</v>
      </c>
      <c r="G30" s="18">
        <v>0</v>
      </c>
      <c r="H30" s="20">
        <f>+E30+F30+G30</f>
        <v>329670</v>
      </c>
      <c r="I30" s="24">
        <v>1517270.39</v>
      </c>
      <c r="J30" s="19">
        <f t="shared" si="5"/>
        <v>460.23914520581189</v>
      </c>
      <c r="M30" s="15"/>
    </row>
    <row r="31" spans="1:13" x14ac:dyDescent="0.25">
      <c r="A31" s="5"/>
      <c r="C31" s="7"/>
      <c r="D31" s="21" t="s">
        <v>25</v>
      </c>
      <c r="E31" s="17">
        <v>368071</v>
      </c>
      <c r="F31" s="18">
        <v>0</v>
      </c>
      <c r="G31" s="18">
        <v>0</v>
      </c>
      <c r="H31" s="20">
        <f t="shared" ref="H31:H35" si="8">+E31+F31+G31</f>
        <v>368071</v>
      </c>
      <c r="I31" s="24">
        <v>286233.24</v>
      </c>
      <c r="J31" s="19">
        <f t="shared" si="5"/>
        <v>77.765768017583554</v>
      </c>
      <c r="M31" s="15"/>
    </row>
    <row r="32" spans="1:13" x14ac:dyDescent="0.25">
      <c r="A32" s="5"/>
      <c r="D32" s="21" t="s">
        <v>26</v>
      </c>
      <c r="E32" s="17">
        <v>11748659</v>
      </c>
      <c r="F32" s="18">
        <v>0</v>
      </c>
      <c r="G32" s="18">
        <v>0</v>
      </c>
      <c r="H32" s="20">
        <f t="shared" si="8"/>
        <v>11748659</v>
      </c>
      <c r="I32" s="24">
        <v>84480017.180000007</v>
      </c>
      <c r="J32" s="19">
        <f t="shared" si="5"/>
        <v>719.06093435855109</v>
      </c>
      <c r="M32" s="15"/>
    </row>
    <row r="33" spans="1:13" x14ac:dyDescent="0.25">
      <c r="A33" s="5"/>
      <c r="D33" s="21" t="s">
        <v>27</v>
      </c>
      <c r="E33" s="17">
        <v>12259</v>
      </c>
      <c r="F33" s="18">
        <v>0</v>
      </c>
      <c r="G33" s="18">
        <v>0</v>
      </c>
      <c r="H33" s="20">
        <f t="shared" si="8"/>
        <v>12259</v>
      </c>
      <c r="I33" s="24">
        <v>27962.86</v>
      </c>
      <c r="J33" s="19">
        <f t="shared" si="5"/>
        <v>228.10066073904886</v>
      </c>
      <c r="M33" s="15"/>
    </row>
    <row r="34" spans="1:13" x14ac:dyDescent="0.25">
      <c r="A34" s="5"/>
      <c r="D34" s="21" t="s">
        <v>28</v>
      </c>
      <c r="E34" s="17">
        <v>30266</v>
      </c>
      <c r="F34" s="18">
        <v>0</v>
      </c>
      <c r="G34" s="18">
        <v>0</v>
      </c>
      <c r="H34" s="20">
        <f t="shared" si="8"/>
        <v>30266</v>
      </c>
      <c r="I34" s="24">
        <v>67150.460000000006</v>
      </c>
      <c r="J34" s="19">
        <f t="shared" si="5"/>
        <v>221.86764025639332</v>
      </c>
      <c r="M34" s="15"/>
    </row>
    <row r="35" spans="1:13" x14ac:dyDescent="0.25">
      <c r="B35" s="4"/>
      <c r="D35" s="21" t="s">
        <v>393</v>
      </c>
      <c r="E35" s="17">
        <v>7548</v>
      </c>
      <c r="F35" s="18">
        <v>0</v>
      </c>
      <c r="G35" s="18">
        <v>0</v>
      </c>
      <c r="H35" s="20">
        <f t="shared" si="8"/>
        <v>7548</v>
      </c>
      <c r="I35" s="24">
        <f>E35/$I$9*100</f>
        <v>1.1344172669076415E-5</v>
      </c>
      <c r="J35" s="19">
        <f t="shared" si="5"/>
        <v>1.5029375555215176E-7</v>
      </c>
      <c r="M35" s="15"/>
    </row>
    <row r="36" spans="1:13" x14ac:dyDescent="0.25">
      <c r="A36" s="5"/>
      <c r="D36" s="39" t="s">
        <v>29</v>
      </c>
      <c r="E36" s="40">
        <v>30695738</v>
      </c>
      <c r="F36" s="40">
        <v>0</v>
      </c>
      <c r="G36" s="40">
        <v>0</v>
      </c>
      <c r="H36" s="40">
        <f>+H37+H38</f>
        <v>30695738</v>
      </c>
      <c r="I36" s="40">
        <f>+I37+I38</f>
        <v>149622451.42001677</v>
      </c>
      <c r="J36" s="40">
        <f t="shared" si="5"/>
        <v>487.43721822233681</v>
      </c>
      <c r="M36" s="15"/>
    </row>
    <row r="37" spans="1:13" x14ac:dyDescent="0.25">
      <c r="B37" s="4"/>
      <c r="C37" s="4"/>
      <c r="D37" s="21" t="s">
        <v>394</v>
      </c>
      <c r="E37" s="17">
        <v>30695738</v>
      </c>
      <c r="F37" s="18">
        <v>0</v>
      </c>
      <c r="G37" s="18">
        <v>0</v>
      </c>
      <c r="H37" s="20">
        <f>+E37+F37+G37</f>
        <v>30695738</v>
      </c>
      <c r="I37" s="19">
        <v>1.6786889266906916E-5</v>
      </c>
      <c r="J37" s="19">
        <f t="shared" si="5"/>
        <v>5.4688013257433054E-11</v>
      </c>
      <c r="M37" s="15"/>
    </row>
    <row r="38" spans="1:13" x14ac:dyDescent="0.25">
      <c r="D38" s="21" t="s">
        <v>30</v>
      </c>
      <c r="E38" s="17">
        <v>0</v>
      </c>
      <c r="F38" s="18">
        <v>0</v>
      </c>
      <c r="G38" s="18">
        <v>0</v>
      </c>
      <c r="H38" s="20">
        <f>+E38+F38+G38</f>
        <v>0</v>
      </c>
      <c r="I38" s="24">
        <v>149622451.41999999</v>
      </c>
      <c r="J38" s="19">
        <f t="shared" si="5"/>
        <v>100</v>
      </c>
      <c r="M38" s="15"/>
    </row>
    <row r="39" spans="1:13" x14ac:dyDescent="0.25">
      <c r="D39" s="39" t="s">
        <v>31</v>
      </c>
      <c r="E39" s="40">
        <v>2047777</v>
      </c>
      <c r="F39" s="40">
        <v>0</v>
      </c>
      <c r="G39" s="40">
        <v>0</v>
      </c>
      <c r="H39" s="40">
        <f>SUM(H40:H45)</f>
        <v>2047777</v>
      </c>
      <c r="I39" s="40">
        <f>SUM(I40:I45)</f>
        <v>3842316.36</v>
      </c>
      <c r="J39" s="40">
        <f t="shared" si="5"/>
        <v>187.63353431550408</v>
      </c>
      <c r="M39" s="15"/>
    </row>
    <row r="40" spans="1:13" x14ac:dyDescent="0.25">
      <c r="D40" s="21" t="s">
        <v>32</v>
      </c>
      <c r="E40" s="17">
        <v>48769</v>
      </c>
      <c r="F40" s="18">
        <v>0</v>
      </c>
      <c r="G40" s="18">
        <v>0</v>
      </c>
      <c r="H40" s="20">
        <f>+E40+F40+G40</f>
        <v>48769</v>
      </c>
      <c r="I40" s="24">
        <v>341941.39</v>
      </c>
      <c r="J40" s="19">
        <f t="shared" si="5"/>
        <v>701.14496914023255</v>
      </c>
      <c r="M40" s="15"/>
    </row>
    <row r="41" spans="1:13" x14ac:dyDescent="0.25">
      <c r="D41" s="21" t="s">
        <v>33</v>
      </c>
      <c r="E41" s="17">
        <v>49145</v>
      </c>
      <c r="F41" s="18">
        <v>0</v>
      </c>
      <c r="G41" s="18">
        <v>0</v>
      </c>
      <c r="H41" s="20">
        <f t="shared" ref="H41:H45" si="9">+E41+F41+G41</f>
        <v>49145</v>
      </c>
      <c r="I41" s="24">
        <v>86011.43</v>
      </c>
      <c r="J41" s="19">
        <f t="shared" si="5"/>
        <v>175.01562722555701</v>
      </c>
      <c r="M41" s="15"/>
    </row>
    <row r="42" spans="1:13" x14ac:dyDescent="0.25">
      <c r="D42" s="21" t="s">
        <v>395</v>
      </c>
      <c r="E42" s="17">
        <v>1947891</v>
      </c>
      <c r="F42" s="18">
        <v>0</v>
      </c>
      <c r="G42" s="18">
        <v>0</v>
      </c>
      <c r="H42" s="20">
        <f t="shared" si="9"/>
        <v>1947891</v>
      </c>
      <c r="I42" s="24">
        <v>3394165.27</v>
      </c>
      <c r="J42" s="19">
        <f t="shared" si="5"/>
        <v>174.24821358073936</v>
      </c>
      <c r="M42" s="15"/>
    </row>
    <row r="43" spans="1:13" x14ac:dyDescent="0.25">
      <c r="D43" s="21" t="s">
        <v>34</v>
      </c>
      <c r="E43" s="17">
        <v>231</v>
      </c>
      <c r="F43" s="18">
        <v>0</v>
      </c>
      <c r="G43" s="18">
        <v>0</v>
      </c>
      <c r="H43" s="20">
        <f t="shared" si="9"/>
        <v>231</v>
      </c>
      <c r="I43" s="24">
        <v>7504.06</v>
      </c>
      <c r="J43" s="19">
        <f t="shared" si="5"/>
        <v>3248.5108225108229</v>
      </c>
      <c r="M43" s="15"/>
    </row>
    <row r="44" spans="1:13" x14ac:dyDescent="0.25">
      <c r="D44" s="21" t="s">
        <v>35</v>
      </c>
      <c r="E44" s="17">
        <v>1741</v>
      </c>
      <c r="F44" s="18">
        <v>0</v>
      </c>
      <c r="G44" s="18">
        <v>0</v>
      </c>
      <c r="H44" s="20">
        <f>+E44+F44+G44</f>
        <v>1741</v>
      </c>
      <c r="I44" s="24">
        <v>12690.15</v>
      </c>
      <c r="J44" s="19">
        <f t="shared" si="5"/>
        <v>728.90005743825384</v>
      </c>
      <c r="M44" s="15"/>
    </row>
    <row r="45" spans="1:13" x14ac:dyDescent="0.25">
      <c r="D45" s="21" t="s">
        <v>36</v>
      </c>
      <c r="E45" s="17">
        <v>0</v>
      </c>
      <c r="F45" s="18">
        <v>0</v>
      </c>
      <c r="G45" s="18">
        <v>0</v>
      </c>
      <c r="H45" s="20">
        <f t="shared" si="9"/>
        <v>0</v>
      </c>
      <c r="I45" s="24">
        <v>4.0599999999999996</v>
      </c>
      <c r="J45" s="19">
        <f t="shared" si="5"/>
        <v>100</v>
      </c>
      <c r="M45" s="15"/>
    </row>
    <row r="46" spans="1:13" ht="18" customHeight="1" x14ac:dyDescent="0.25">
      <c r="D46" s="39" t="s">
        <v>37</v>
      </c>
      <c r="E46" s="40">
        <v>0</v>
      </c>
      <c r="F46" s="40">
        <v>0</v>
      </c>
      <c r="G46" s="40">
        <v>0</v>
      </c>
      <c r="H46" s="40">
        <f>SUM(H47)</f>
        <v>0</v>
      </c>
      <c r="I46" s="41">
        <f>SUM(I47)</f>
        <v>-613.14</v>
      </c>
      <c r="J46" s="40">
        <f t="shared" si="5"/>
        <v>100</v>
      </c>
      <c r="M46" s="15"/>
    </row>
    <row r="47" spans="1:13" x14ac:dyDescent="0.25">
      <c r="A47" s="5"/>
      <c r="D47" s="21" t="s">
        <v>38</v>
      </c>
      <c r="E47" s="17">
        <v>0</v>
      </c>
      <c r="F47" s="18">
        <v>0</v>
      </c>
      <c r="G47" s="18">
        <v>0</v>
      </c>
      <c r="H47" s="20">
        <f>+E47+F47+G47</f>
        <v>0</v>
      </c>
      <c r="I47" s="24">
        <v>-613.14</v>
      </c>
      <c r="J47" s="19">
        <f t="shared" si="5"/>
        <v>100</v>
      </c>
      <c r="M47" s="15"/>
    </row>
    <row r="48" spans="1:13" ht="38.25" x14ac:dyDescent="0.25">
      <c r="A48" s="5"/>
      <c r="D48" s="39" t="s">
        <v>39</v>
      </c>
      <c r="E48" s="40">
        <v>0</v>
      </c>
      <c r="F48" s="40">
        <v>0</v>
      </c>
      <c r="G48" s="40">
        <v>0</v>
      </c>
      <c r="H48" s="40">
        <f>SUM(H49:H52)</f>
        <v>0</v>
      </c>
      <c r="I48" s="41">
        <f>SUM(I49:I53)</f>
        <v>28052.379999999888</v>
      </c>
      <c r="J48" s="40">
        <f t="shared" si="5"/>
        <v>100</v>
      </c>
      <c r="M48" s="15"/>
    </row>
    <row r="49" spans="1:13" ht="51" x14ac:dyDescent="0.25">
      <c r="A49" s="5"/>
      <c r="D49" s="21" t="s">
        <v>40</v>
      </c>
      <c r="E49" s="17">
        <v>0</v>
      </c>
      <c r="F49" s="18">
        <v>0</v>
      </c>
      <c r="G49" s="18">
        <v>0</v>
      </c>
      <c r="H49" s="20">
        <f>+E49+F49+G49</f>
        <v>0</v>
      </c>
      <c r="I49" s="24">
        <v>1317338.17</v>
      </c>
      <c r="J49" s="19">
        <f t="shared" si="5"/>
        <v>100</v>
      </c>
      <c r="M49" s="15"/>
    </row>
    <row r="50" spans="1:13" x14ac:dyDescent="0.25">
      <c r="A50" s="5"/>
      <c r="D50" s="21" t="s">
        <v>41</v>
      </c>
      <c r="E50" s="17">
        <v>0</v>
      </c>
      <c r="F50" s="18">
        <v>0</v>
      </c>
      <c r="G50" s="18">
        <v>0</v>
      </c>
      <c r="H50" s="20">
        <f t="shared" ref="H50:H52" si="10">+E50+F50+G50</f>
        <v>0</v>
      </c>
      <c r="I50" s="24">
        <v>4155.0600000000004</v>
      </c>
      <c r="J50" s="19">
        <f t="shared" si="5"/>
        <v>100</v>
      </c>
      <c r="M50" s="15"/>
    </row>
    <row r="51" spans="1:13" x14ac:dyDescent="0.25">
      <c r="D51" s="21" t="s">
        <v>42</v>
      </c>
      <c r="E51" s="17">
        <v>0</v>
      </c>
      <c r="F51" s="18">
        <v>0</v>
      </c>
      <c r="G51" s="18">
        <v>0</v>
      </c>
      <c r="H51" s="20">
        <f t="shared" si="10"/>
        <v>0</v>
      </c>
      <c r="I51" s="24">
        <v>14157.48</v>
      </c>
      <c r="J51" s="19">
        <f t="shared" si="5"/>
        <v>100</v>
      </c>
      <c r="M51" s="15"/>
    </row>
    <row r="52" spans="1:13" x14ac:dyDescent="0.25">
      <c r="D52" s="21" t="s">
        <v>43</v>
      </c>
      <c r="E52" s="17">
        <v>0</v>
      </c>
      <c r="F52" s="18">
        <v>0</v>
      </c>
      <c r="G52" s="18">
        <v>0</v>
      </c>
      <c r="H52" s="20">
        <f t="shared" si="10"/>
        <v>0</v>
      </c>
      <c r="I52" s="24">
        <v>-1309695.33</v>
      </c>
      <c r="J52" s="19">
        <f t="shared" si="5"/>
        <v>100</v>
      </c>
      <c r="M52" s="15"/>
    </row>
    <row r="53" spans="1:13" x14ac:dyDescent="0.25">
      <c r="D53" s="21" t="s">
        <v>471</v>
      </c>
      <c r="E53" s="17">
        <v>0</v>
      </c>
      <c r="F53" s="18">
        <v>0</v>
      </c>
      <c r="G53" s="18">
        <v>0</v>
      </c>
      <c r="H53" s="20">
        <v>0</v>
      </c>
      <c r="I53" s="24">
        <v>2097</v>
      </c>
      <c r="J53" s="19">
        <f t="shared" si="5"/>
        <v>100</v>
      </c>
      <c r="M53" s="15"/>
    </row>
    <row r="54" spans="1:13" x14ac:dyDescent="0.25">
      <c r="D54" s="39" t="s">
        <v>44</v>
      </c>
      <c r="E54" s="40">
        <v>0</v>
      </c>
      <c r="F54" s="40">
        <f>+F55</f>
        <v>181685862.88</v>
      </c>
      <c r="G54" s="41">
        <f t="shared" ref="G54:I55" si="11">SUM(G55)</f>
        <v>165710.24</v>
      </c>
      <c r="H54" s="41">
        <f t="shared" si="11"/>
        <v>181851573.12</v>
      </c>
      <c r="I54" s="41">
        <f t="shared" si="11"/>
        <v>182975631.00999999</v>
      </c>
      <c r="J54" s="40">
        <f t="shared" si="5"/>
        <v>100.61811832073526</v>
      </c>
      <c r="M54" s="15"/>
    </row>
    <row r="55" spans="1:13" x14ac:dyDescent="0.25">
      <c r="D55" s="39" t="s">
        <v>45</v>
      </c>
      <c r="E55" s="40">
        <v>0</v>
      </c>
      <c r="F55" s="40">
        <f>+F56</f>
        <v>181685862.88</v>
      </c>
      <c r="G55" s="41">
        <f t="shared" si="11"/>
        <v>165710.24</v>
      </c>
      <c r="H55" s="41">
        <f t="shared" si="11"/>
        <v>181851573.12</v>
      </c>
      <c r="I55" s="41">
        <f t="shared" si="11"/>
        <v>182975631.00999999</v>
      </c>
      <c r="J55" s="40">
        <f t="shared" si="5"/>
        <v>100.61811832073526</v>
      </c>
      <c r="M55" s="15"/>
    </row>
    <row r="56" spans="1:13" x14ac:dyDescent="0.25">
      <c r="A56" s="5"/>
      <c r="D56" s="39" t="s">
        <v>46</v>
      </c>
      <c r="E56" s="40">
        <v>0</v>
      </c>
      <c r="F56" s="40">
        <f>SUM(F57:F59)</f>
        <v>181685862.88</v>
      </c>
      <c r="G56" s="41">
        <f>SUM(G57:G60)</f>
        <v>165710.24</v>
      </c>
      <c r="H56" s="41">
        <f>SUM(H57:H60)</f>
        <v>181851573.12</v>
      </c>
      <c r="I56" s="41">
        <f>SUM(I57:I60)</f>
        <v>182975631.00999999</v>
      </c>
      <c r="J56" s="40">
        <f t="shared" si="5"/>
        <v>100.61811832073526</v>
      </c>
      <c r="M56" s="15"/>
    </row>
    <row r="57" spans="1:13" x14ac:dyDescent="0.25">
      <c r="A57" s="5"/>
      <c r="D57" s="21" t="s">
        <v>47</v>
      </c>
      <c r="E57" s="17">
        <v>0</v>
      </c>
      <c r="F57" s="30">
        <f>1380000+32538177.08</f>
        <v>33918177.079999998</v>
      </c>
      <c r="G57" s="18">
        <v>0</v>
      </c>
      <c r="H57" s="20">
        <f>+E57+F57+G57</f>
        <v>33918177.079999998</v>
      </c>
      <c r="I57" s="24">
        <v>35298177.079999998</v>
      </c>
      <c r="J57" s="19">
        <f t="shared" si="5"/>
        <v>104.06861488087968</v>
      </c>
      <c r="M57" s="15"/>
    </row>
    <row r="58" spans="1:13" x14ac:dyDescent="0.25">
      <c r="A58" s="5"/>
      <c r="B58" s="4"/>
      <c r="C58" s="4"/>
      <c r="D58" s="21" t="s">
        <v>48</v>
      </c>
      <c r="E58" s="17">
        <v>0</v>
      </c>
      <c r="F58" s="30">
        <f>42995.54+25861</f>
        <v>68856.540000000008</v>
      </c>
      <c r="G58" s="18">
        <v>165710.24</v>
      </c>
      <c r="H58" s="20">
        <f t="shared" ref="H58:H60" si="12">+E58+F58+G58</f>
        <v>234566.78</v>
      </c>
      <c r="I58" s="24">
        <v>144271.54</v>
      </c>
      <c r="J58" s="19">
        <f t="shared" si="5"/>
        <v>61.505529470115086</v>
      </c>
      <c r="M58" s="15"/>
    </row>
    <row r="59" spans="1:13" x14ac:dyDescent="0.25">
      <c r="B59" s="4"/>
      <c r="C59" s="4"/>
      <c r="D59" s="21" t="s">
        <v>49</v>
      </c>
      <c r="E59" s="17">
        <v>0</v>
      </c>
      <c r="F59" s="30">
        <f>89864412.72+57834416.54</f>
        <v>147698829.25999999</v>
      </c>
      <c r="G59" s="18">
        <v>0</v>
      </c>
      <c r="H59" s="20">
        <f t="shared" si="12"/>
        <v>147698829.25999999</v>
      </c>
      <c r="I59" s="24">
        <v>147400844.19999999</v>
      </c>
      <c r="J59" s="19">
        <f t="shared" si="5"/>
        <v>99.798248190934913</v>
      </c>
      <c r="M59" s="15"/>
    </row>
    <row r="60" spans="1:13" x14ac:dyDescent="0.25">
      <c r="B60" s="4"/>
      <c r="C60" s="4"/>
      <c r="D60" s="21" t="s">
        <v>446</v>
      </c>
      <c r="E60" s="17">
        <v>0</v>
      </c>
      <c r="F60" s="18">
        <v>0</v>
      </c>
      <c r="G60" s="18">
        <v>0</v>
      </c>
      <c r="H60" s="20">
        <f t="shared" si="12"/>
        <v>0</v>
      </c>
      <c r="I60" s="24">
        <v>132338.19</v>
      </c>
      <c r="J60" s="19">
        <f t="shared" si="5"/>
        <v>100</v>
      </c>
      <c r="M60" s="15"/>
    </row>
    <row r="61" spans="1:13" x14ac:dyDescent="0.25">
      <c r="C61" s="8"/>
      <c r="D61" s="39" t="s">
        <v>50</v>
      </c>
      <c r="E61" s="40">
        <v>3535607527</v>
      </c>
      <c r="F61" s="40">
        <v>0</v>
      </c>
      <c r="G61" s="40">
        <v>0</v>
      </c>
      <c r="H61" s="41">
        <f>H62+H233+H304</f>
        <v>3535607527</v>
      </c>
      <c r="I61" s="41">
        <f>I62+I233+I304</f>
        <v>2980293184.8099999</v>
      </c>
      <c r="J61" s="40">
        <f>IF(I61=0,0,IF(H61=0,100,I61/H61*100))</f>
        <v>84.293665573758119</v>
      </c>
      <c r="M61" s="15"/>
    </row>
    <row r="62" spans="1:13" x14ac:dyDescent="0.25">
      <c r="C62" s="8"/>
      <c r="D62" s="39" t="s">
        <v>51</v>
      </c>
      <c r="E62" s="40">
        <v>3436105127</v>
      </c>
      <c r="F62" s="40">
        <v>0</v>
      </c>
      <c r="G62" s="40">
        <v>0</v>
      </c>
      <c r="H62" s="41">
        <f>H63+H77+H93+H108+H111+H117+H128+H152+H162+H164+H167+H231</f>
        <v>3436105127</v>
      </c>
      <c r="I62" s="41">
        <f>I63+I77+I93+I108+I111+I117+I128+I152+I162+I164+I167+I231</f>
        <v>2841424557.6400003</v>
      </c>
      <c r="J62" s="40">
        <f t="shared" si="5"/>
        <v>82.693178835328467</v>
      </c>
      <c r="M62" s="15"/>
    </row>
    <row r="63" spans="1:13" x14ac:dyDescent="0.25">
      <c r="A63" s="5"/>
      <c r="B63" s="9"/>
      <c r="D63" s="39" t="s">
        <v>52</v>
      </c>
      <c r="E63" s="40">
        <v>6101489</v>
      </c>
      <c r="F63" s="40">
        <v>0</v>
      </c>
      <c r="G63" s="40">
        <v>0</v>
      </c>
      <c r="H63" s="41">
        <f>SUM(H64:H76)</f>
        <v>6101489</v>
      </c>
      <c r="I63" s="41">
        <f>SUM(I64:I76)</f>
        <v>4610427.2</v>
      </c>
      <c r="J63" s="40">
        <f t="shared" si="5"/>
        <v>75.562329129823894</v>
      </c>
      <c r="M63" s="15"/>
    </row>
    <row r="64" spans="1:13" x14ac:dyDescent="0.25">
      <c r="A64" s="10"/>
      <c r="B64" s="11"/>
      <c r="D64" s="21" t="s">
        <v>53</v>
      </c>
      <c r="E64" s="17">
        <v>30814</v>
      </c>
      <c r="F64" s="18">
        <v>0</v>
      </c>
      <c r="G64" s="18">
        <v>0</v>
      </c>
      <c r="H64" s="20">
        <f>+E64+F64+G64</f>
        <v>30814</v>
      </c>
      <c r="I64" s="24">
        <v>29773</v>
      </c>
      <c r="J64" s="19">
        <f t="shared" si="5"/>
        <v>96.621665476731351</v>
      </c>
      <c r="M64" s="15"/>
    </row>
    <row r="65" spans="1:13" x14ac:dyDescent="0.25">
      <c r="A65" s="10"/>
      <c r="B65" s="11"/>
      <c r="D65" s="21" t="s">
        <v>54</v>
      </c>
      <c r="E65" s="17">
        <v>0</v>
      </c>
      <c r="F65" s="18">
        <v>0</v>
      </c>
      <c r="G65" s="18">
        <v>0</v>
      </c>
      <c r="H65" s="20">
        <f t="shared" ref="H65:H76" si="13">+E65+F65+G65</f>
        <v>0</v>
      </c>
      <c r="I65" s="24">
        <v>1593</v>
      </c>
      <c r="J65" s="19">
        <f t="shared" si="5"/>
        <v>100</v>
      </c>
      <c r="M65" s="15"/>
    </row>
    <row r="66" spans="1:13" x14ac:dyDescent="0.25">
      <c r="A66" s="10"/>
      <c r="B66" s="11"/>
      <c r="D66" s="21" t="s">
        <v>55</v>
      </c>
      <c r="E66" s="17">
        <v>36389</v>
      </c>
      <c r="F66" s="18">
        <v>0</v>
      </c>
      <c r="G66" s="18">
        <v>0</v>
      </c>
      <c r="H66" s="20">
        <f t="shared" si="13"/>
        <v>36389</v>
      </c>
      <c r="I66" s="24">
        <v>15157</v>
      </c>
      <c r="J66" s="19">
        <f t="shared" si="5"/>
        <v>41.652697243672534</v>
      </c>
      <c r="M66" s="15"/>
    </row>
    <row r="67" spans="1:13" x14ac:dyDescent="0.25">
      <c r="A67" s="10"/>
      <c r="B67" s="11"/>
      <c r="D67" s="21" t="s">
        <v>56</v>
      </c>
      <c r="E67" s="17">
        <v>30922</v>
      </c>
      <c r="F67" s="18">
        <v>0</v>
      </c>
      <c r="G67" s="18">
        <v>0</v>
      </c>
      <c r="H67" s="20">
        <f t="shared" si="13"/>
        <v>30922</v>
      </c>
      <c r="I67" s="24">
        <v>125</v>
      </c>
      <c r="J67" s="19">
        <f t="shared" si="5"/>
        <v>0.40424293383351656</v>
      </c>
      <c r="M67" s="15"/>
    </row>
    <row r="68" spans="1:13" x14ac:dyDescent="0.25">
      <c r="A68" s="5"/>
      <c r="B68" s="9"/>
      <c r="D68" s="21" t="s">
        <v>57</v>
      </c>
      <c r="E68" s="17">
        <v>866</v>
      </c>
      <c r="F68" s="18">
        <v>0</v>
      </c>
      <c r="G68" s="18">
        <v>0</v>
      </c>
      <c r="H68" s="20">
        <f t="shared" si="13"/>
        <v>866</v>
      </c>
      <c r="I68" s="24">
        <v>5564</v>
      </c>
      <c r="J68" s="19">
        <f t="shared" si="5"/>
        <v>642.4942263279446</v>
      </c>
      <c r="M68" s="15"/>
    </row>
    <row r="69" spans="1:13" x14ac:dyDescent="0.25">
      <c r="A69" s="5"/>
      <c r="B69" s="11"/>
      <c r="D69" s="21" t="s">
        <v>54</v>
      </c>
      <c r="E69" s="17">
        <v>0</v>
      </c>
      <c r="F69" s="18">
        <v>0</v>
      </c>
      <c r="G69" s="18">
        <v>0</v>
      </c>
      <c r="H69" s="20">
        <f t="shared" si="13"/>
        <v>0</v>
      </c>
      <c r="I69" s="24">
        <v>806</v>
      </c>
      <c r="J69" s="19">
        <f t="shared" si="5"/>
        <v>100</v>
      </c>
      <c r="M69" s="15"/>
    </row>
    <row r="70" spans="1:13" x14ac:dyDescent="0.25">
      <c r="A70" s="5"/>
      <c r="B70" s="9"/>
      <c r="D70" s="21" t="s">
        <v>58</v>
      </c>
      <c r="E70" s="17">
        <v>382179</v>
      </c>
      <c r="F70" s="18">
        <v>0</v>
      </c>
      <c r="G70" s="18">
        <v>0</v>
      </c>
      <c r="H70" s="20">
        <f t="shared" si="13"/>
        <v>382179</v>
      </c>
      <c r="I70" s="24">
        <v>307108</v>
      </c>
      <c r="J70" s="19">
        <f t="shared" si="5"/>
        <v>80.357110149955915</v>
      </c>
      <c r="M70" s="15"/>
    </row>
    <row r="71" spans="1:13" x14ac:dyDescent="0.25">
      <c r="A71" s="5"/>
      <c r="B71" s="9"/>
      <c r="D71" s="21" t="s">
        <v>59</v>
      </c>
      <c r="E71" s="17">
        <v>3149344</v>
      </c>
      <c r="F71" s="18">
        <v>0</v>
      </c>
      <c r="G71" s="18">
        <v>0</v>
      </c>
      <c r="H71" s="20">
        <f t="shared" si="13"/>
        <v>3149344</v>
      </c>
      <c r="I71" s="24">
        <v>1906171.2</v>
      </c>
      <c r="J71" s="19">
        <f t="shared" si="5"/>
        <v>60.525976203298207</v>
      </c>
      <c r="M71" s="15"/>
    </row>
    <row r="72" spans="1:13" x14ac:dyDescent="0.25">
      <c r="A72" s="5"/>
      <c r="B72" s="9"/>
      <c r="D72" s="21" t="s">
        <v>60</v>
      </c>
      <c r="E72" s="17">
        <v>228830</v>
      </c>
      <c r="F72" s="18">
        <v>0</v>
      </c>
      <c r="G72" s="18">
        <v>0</v>
      </c>
      <c r="H72" s="20">
        <f t="shared" si="13"/>
        <v>228830</v>
      </c>
      <c r="I72" s="24">
        <v>163216</v>
      </c>
      <c r="J72" s="19">
        <f t="shared" si="5"/>
        <v>71.326312109426212</v>
      </c>
      <c r="M72" s="15"/>
    </row>
    <row r="73" spans="1:13" x14ac:dyDescent="0.25">
      <c r="A73" s="5"/>
      <c r="B73" s="9"/>
      <c r="D73" s="21" t="s">
        <v>61</v>
      </c>
      <c r="E73" s="17">
        <v>264853</v>
      </c>
      <c r="F73" s="18">
        <v>0</v>
      </c>
      <c r="G73" s="18">
        <v>0</v>
      </c>
      <c r="H73" s="20">
        <f t="shared" si="13"/>
        <v>264853</v>
      </c>
      <c r="I73" s="24">
        <v>209683</v>
      </c>
      <c r="J73" s="19">
        <f t="shared" si="5"/>
        <v>79.169577086157233</v>
      </c>
      <c r="M73" s="15"/>
    </row>
    <row r="74" spans="1:13" x14ac:dyDescent="0.25">
      <c r="A74" s="5"/>
      <c r="B74" s="9"/>
      <c r="D74" s="21" t="s">
        <v>62</v>
      </c>
      <c r="E74" s="17">
        <v>273219</v>
      </c>
      <c r="F74" s="18">
        <v>0</v>
      </c>
      <c r="G74" s="18">
        <v>0</v>
      </c>
      <c r="H74" s="20">
        <f t="shared" si="13"/>
        <v>273219</v>
      </c>
      <c r="I74" s="24">
        <v>236619</v>
      </c>
      <c r="J74" s="19">
        <f t="shared" si="5"/>
        <v>86.604152712659072</v>
      </c>
      <c r="M74" s="15"/>
    </row>
    <row r="75" spans="1:13" x14ac:dyDescent="0.25">
      <c r="C75" s="9"/>
      <c r="D75" s="21" t="s">
        <v>63</v>
      </c>
      <c r="E75" s="17">
        <v>1270275</v>
      </c>
      <c r="F75" s="18">
        <v>0</v>
      </c>
      <c r="G75" s="18">
        <v>0</v>
      </c>
      <c r="H75" s="20">
        <f t="shared" si="13"/>
        <v>1270275</v>
      </c>
      <c r="I75" s="24">
        <v>1179884</v>
      </c>
      <c r="J75" s="19">
        <f t="shared" si="5"/>
        <v>92.884139261183606</v>
      </c>
      <c r="M75" s="15"/>
    </row>
    <row r="76" spans="1:13" x14ac:dyDescent="0.25">
      <c r="C76" s="9"/>
      <c r="D76" s="21" t="s">
        <v>64</v>
      </c>
      <c r="E76" s="17">
        <v>433798</v>
      </c>
      <c r="F76" s="18">
        <v>0</v>
      </c>
      <c r="G76" s="18">
        <v>0</v>
      </c>
      <c r="H76" s="20">
        <f t="shared" si="13"/>
        <v>433798</v>
      </c>
      <c r="I76" s="24">
        <v>554728</v>
      </c>
      <c r="J76" s="19">
        <f t="shared" si="5"/>
        <v>127.87703032286916</v>
      </c>
      <c r="M76" s="15"/>
    </row>
    <row r="77" spans="1:13" x14ac:dyDescent="0.25">
      <c r="C77" s="9"/>
      <c r="D77" s="39" t="s">
        <v>65</v>
      </c>
      <c r="E77" s="40">
        <v>300222355</v>
      </c>
      <c r="F77" s="40">
        <v>0</v>
      </c>
      <c r="G77" s="40">
        <v>0</v>
      </c>
      <c r="H77" s="41">
        <f>SUM(H78:H92)</f>
        <v>300222355</v>
      </c>
      <c r="I77" s="41">
        <f>SUM(I78:I92)</f>
        <v>117626891.23999999</v>
      </c>
      <c r="J77" s="40">
        <f t="shared" si="5"/>
        <v>39.179924239818845</v>
      </c>
      <c r="M77" s="15"/>
    </row>
    <row r="78" spans="1:13" x14ac:dyDescent="0.25">
      <c r="D78" s="21" t="s">
        <v>66</v>
      </c>
      <c r="E78" s="17">
        <v>49291708</v>
      </c>
      <c r="F78" s="18">
        <v>0</v>
      </c>
      <c r="G78" s="18">
        <v>0</v>
      </c>
      <c r="H78" s="20">
        <f>+E78+F78+G78</f>
        <v>49291708</v>
      </c>
      <c r="I78" s="24">
        <v>220858</v>
      </c>
      <c r="J78" s="19">
        <f>IF(I78=0,0,IF(H78=0,100,I78/H78*100))</f>
        <v>0.44806319148040075</v>
      </c>
      <c r="M78" s="15"/>
    </row>
    <row r="79" spans="1:13" x14ac:dyDescent="0.25">
      <c r="D79" s="21" t="s">
        <v>67</v>
      </c>
      <c r="E79" s="17">
        <v>145919473</v>
      </c>
      <c r="F79" s="18">
        <v>0</v>
      </c>
      <c r="G79" s="18">
        <v>0</v>
      </c>
      <c r="H79" s="20">
        <f t="shared" ref="H79:H92" si="14">+E79+F79+G79</f>
        <v>145919473</v>
      </c>
      <c r="I79" s="24">
        <v>53640934</v>
      </c>
      <c r="J79" s="19">
        <f>IF(I79=0,0,IF(H79=0,100,I79/H79*100))</f>
        <v>36.760641261362011</v>
      </c>
      <c r="M79" s="15"/>
    </row>
    <row r="80" spans="1:13" x14ac:dyDescent="0.25">
      <c r="D80" s="21" t="s">
        <v>68</v>
      </c>
      <c r="E80" s="17">
        <v>68686672</v>
      </c>
      <c r="F80" s="18">
        <v>0</v>
      </c>
      <c r="G80" s="18">
        <v>0</v>
      </c>
      <c r="H80" s="20">
        <f t="shared" si="14"/>
        <v>68686672</v>
      </c>
      <c r="I80" s="24">
        <v>26172549</v>
      </c>
      <c r="J80" s="19">
        <f>IF(I80=0,0,IF(H80=0,100,I80/H80*100))</f>
        <v>38.104261333261277</v>
      </c>
      <c r="M80" s="15"/>
    </row>
    <row r="81" spans="1:13" x14ac:dyDescent="0.25">
      <c r="D81" s="21" t="s">
        <v>69</v>
      </c>
      <c r="E81" s="17">
        <v>4281471</v>
      </c>
      <c r="F81" s="18">
        <v>0</v>
      </c>
      <c r="G81" s="18">
        <v>0</v>
      </c>
      <c r="H81" s="20">
        <f t="shared" si="14"/>
        <v>4281471</v>
      </c>
      <c r="I81" s="24">
        <v>1455128</v>
      </c>
      <c r="J81" s="19">
        <f t="shared" ref="J81:J145" si="15">IF(I81=0,0,IF(H81=0,100,I81/H81*100))</f>
        <v>33.986636835797789</v>
      </c>
      <c r="M81" s="15"/>
    </row>
    <row r="82" spans="1:13" x14ac:dyDescent="0.25">
      <c r="D82" s="21" t="s">
        <v>70</v>
      </c>
      <c r="E82" s="17">
        <v>1463584</v>
      </c>
      <c r="F82" s="18">
        <v>0</v>
      </c>
      <c r="G82" s="18">
        <v>0</v>
      </c>
      <c r="H82" s="20">
        <f t="shared" si="14"/>
        <v>1463584</v>
      </c>
      <c r="I82" s="24">
        <v>35233394.799999997</v>
      </c>
      <c r="J82" s="19">
        <f t="shared" si="15"/>
        <v>2407.3367022323282</v>
      </c>
      <c r="M82" s="15"/>
    </row>
    <row r="83" spans="1:13" x14ac:dyDescent="0.25">
      <c r="D83" s="21" t="s">
        <v>71</v>
      </c>
      <c r="E83" s="17">
        <v>7625047</v>
      </c>
      <c r="F83" s="18">
        <v>0</v>
      </c>
      <c r="G83" s="18">
        <v>0</v>
      </c>
      <c r="H83" s="20">
        <f t="shared" si="14"/>
        <v>7625047</v>
      </c>
      <c r="I83" s="24">
        <v>618372</v>
      </c>
      <c r="J83" s="19">
        <f t="shared" si="15"/>
        <v>8.109746733364398</v>
      </c>
      <c r="M83" s="15"/>
    </row>
    <row r="84" spans="1:13" x14ac:dyDescent="0.25">
      <c r="A84" s="5"/>
      <c r="D84" s="21" t="s">
        <v>72</v>
      </c>
      <c r="E84" s="17">
        <v>53440</v>
      </c>
      <c r="F84" s="18">
        <v>0</v>
      </c>
      <c r="G84" s="18">
        <v>0</v>
      </c>
      <c r="H84" s="20">
        <f t="shared" si="14"/>
        <v>53440</v>
      </c>
      <c r="I84" s="24">
        <v>48924</v>
      </c>
      <c r="J84" s="19">
        <f t="shared" si="15"/>
        <v>91.54940119760478</v>
      </c>
      <c r="M84" s="15"/>
    </row>
    <row r="85" spans="1:13" x14ac:dyDescent="0.25">
      <c r="A85" s="5"/>
      <c r="D85" s="21" t="s">
        <v>73</v>
      </c>
      <c r="E85" s="17">
        <v>993736</v>
      </c>
      <c r="F85" s="18">
        <v>0</v>
      </c>
      <c r="G85" s="18">
        <v>0</v>
      </c>
      <c r="H85" s="20">
        <f t="shared" si="14"/>
        <v>993736</v>
      </c>
      <c r="I85" s="24">
        <v>473340</v>
      </c>
      <c r="J85" s="19">
        <f t="shared" si="15"/>
        <v>47.632369160420879</v>
      </c>
      <c r="M85" s="15"/>
    </row>
    <row r="86" spans="1:13" x14ac:dyDescent="0.25">
      <c r="A86" s="5"/>
      <c r="D86" s="21" t="s">
        <v>74</v>
      </c>
      <c r="E86" s="17">
        <v>1657227</v>
      </c>
      <c r="F86" s="18">
        <v>0</v>
      </c>
      <c r="G86" s="18">
        <v>0</v>
      </c>
      <c r="H86" s="20">
        <f t="shared" si="14"/>
        <v>1657227</v>
      </c>
      <c r="I86" s="24">
        <v>295740</v>
      </c>
      <c r="J86" s="19">
        <f>IF(I86=0,0,IF(H86=0,100,I86/H86*100))</f>
        <v>17.845473191059522</v>
      </c>
      <c r="M86" s="15"/>
    </row>
    <row r="87" spans="1:13" x14ac:dyDescent="0.25">
      <c r="A87" s="5"/>
      <c r="D87" s="21" t="s">
        <v>75</v>
      </c>
      <c r="E87" s="17">
        <v>6800036</v>
      </c>
      <c r="F87" s="18">
        <v>0</v>
      </c>
      <c r="G87" s="18">
        <v>0</v>
      </c>
      <c r="H87" s="20">
        <f t="shared" si="14"/>
        <v>6800036</v>
      </c>
      <c r="I87" s="24">
        <v>2142091</v>
      </c>
      <c r="J87" s="19">
        <f t="shared" si="15"/>
        <v>31.501171464386363</v>
      </c>
      <c r="M87" s="15"/>
    </row>
    <row r="88" spans="1:13" x14ac:dyDescent="0.25">
      <c r="A88" s="5"/>
      <c r="D88" s="21" t="s">
        <v>85</v>
      </c>
      <c r="E88" s="17">
        <v>0</v>
      </c>
      <c r="F88" s="18">
        <v>0</v>
      </c>
      <c r="G88" s="18">
        <v>0</v>
      </c>
      <c r="H88" s="20">
        <f t="shared" si="14"/>
        <v>0</v>
      </c>
      <c r="I88" s="24">
        <v>201</v>
      </c>
      <c r="J88" s="19">
        <f>IF(I88=0,0,IF(H88=0,100,I88/H88*100))</f>
        <v>100</v>
      </c>
      <c r="M88" s="15"/>
    </row>
    <row r="89" spans="1:13" x14ac:dyDescent="0.25">
      <c r="A89" s="5"/>
      <c r="D89" s="21" t="s">
        <v>76</v>
      </c>
      <c r="E89" s="17">
        <v>12251774</v>
      </c>
      <c r="F89" s="18">
        <v>0</v>
      </c>
      <c r="G89" s="18">
        <v>0</v>
      </c>
      <c r="H89" s="20">
        <f t="shared" si="14"/>
        <v>12251774</v>
      </c>
      <c r="I89" s="24">
        <v>4577784</v>
      </c>
      <c r="J89" s="19">
        <f t="shared" si="15"/>
        <v>37.364254352063625</v>
      </c>
      <c r="M89" s="15"/>
    </row>
    <row r="90" spans="1:13" x14ac:dyDescent="0.25">
      <c r="A90" s="5"/>
      <c r="D90" s="21" t="s">
        <v>77</v>
      </c>
      <c r="E90" s="17">
        <v>673999</v>
      </c>
      <c r="F90" s="18">
        <v>0</v>
      </c>
      <c r="G90" s="18">
        <v>0</v>
      </c>
      <c r="H90" s="20">
        <f t="shared" si="14"/>
        <v>673999</v>
      </c>
      <c r="I90" s="24">
        <v>21108</v>
      </c>
      <c r="J90" s="19">
        <f t="shared" si="15"/>
        <v>3.1317553883611104</v>
      </c>
      <c r="M90" s="15"/>
    </row>
    <row r="91" spans="1:13" x14ac:dyDescent="0.25">
      <c r="D91" s="21" t="s">
        <v>78</v>
      </c>
      <c r="E91" s="17">
        <v>524188</v>
      </c>
      <c r="F91" s="18">
        <v>0</v>
      </c>
      <c r="G91" s="18">
        <v>0</v>
      </c>
      <c r="H91" s="20">
        <f t="shared" si="14"/>
        <v>524188</v>
      </c>
      <c r="I91" s="24">
        <v>10554</v>
      </c>
      <c r="J91" s="19">
        <f t="shared" si="15"/>
        <v>2.0133997726006698</v>
      </c>
      <c r="M91" s="15"/>
    </row>
    <row r="92" spans="1:13" x14ac:dyDescent="0.25">
      <c r="A92" s="5"/>
      <c r="D92" s="21" t="s">
        <v>79</v>
      </c>
      <c r="E92" s="17">
        <v>0</v>
      </c>
      <c r="F92" s="18">
        <v>0</v>
      </c>
      <c r="G92" s="18">
        <v>0</v>
      </c>
      <c r="H92" s="20">
        <f t="shared" si="14"/>
        <v>0</v>
      </c>
      <c r="I92" s="24">
        <v>-7284086.5599999996</v>
      </c>
      <c r="J92" s="19">
        <f t="shared" si="15"/>
        <v>100</v>
      </c>
      <c r="M92" s="15"/>
    </row>
    <row r="93" spans="1:13" x14ac:dyDescent="0.25">
      <c r="D93" s="39" t="s">
        <v>80</v>
      </c>
      <c r="E93" s="40">
        <v>2690785301</v>
      </c>
      <c r="F93" s="40">
        <v>0</v>
      </c>
      <c r="G93" s="40">
        <v>0</v>
      </c>
      <c r="H93" s="41">
        <f>SUM(H94:H107)</f>
        <v>2690785301</v>
      </c>
      <c r="I93" s="41">
        <f>SUM(I94:I107)</f>
        <v>2283315810.5800004</v>
      </c>
      <c r="J93" s="40">
        <f t="shared" si="15"/>
        <v>84.856856090726822</v>
      </c>
      <c r="M93" s="15"/>
    </row>
    <row r="94" spans="1:13" x14ac:dyDescent="0.25">
      <c r="D94" s="21" t="s">
        <v>71</v>
      </c>
      <c r="E94" s="17">
        <v>357457372</v>
      </c>
      <c r="F94" s="18">
        <v>0</v>
      </c>
      <c r="G94" s="18">
        <v>0</v>
      </c>
      <c r="H94" s="20">
        <f>+E94+F94+G94</f>
        <v>357457372</v>
      </c>
      <c r="I94" s="25">
        <v>247761973</v>
      </c>
      <c r="J94" s="20">
        <f t="shared" si="15"/>
        <v>69.312313133662272</v>
      </c>
      <c r="M94" s="15"/>
    </row>
    <row r="95" spans="1:13" x14ac:dyDescent="0.25">
      <c r="A95" s="5"/>
      <c r="D95" s="21" t="s">
        <v>81</v>
      </c>
      <c r="E95" s="17">
        <v>2139438011</v>
      </c>
      <c r="F95" s="18">
        <v>0</v>
      </c>
      <c r="G95" s="18">
        <v>0</v>
      </c>
      <c r="H95" s="20">
        <f t="shared" ref="H95:H107" si="16">+E95+F95+G95</f>
        <v>2139438011</v>
      </c>
      <c r="I95" s="25">
        <v>1043821335.2</v>
      </c>
      <c r="J95" s="20">
        <f t="shared" si="15"/>
        <v>48.789510601997058</v>
      </c>
      <c r="M95" s="15"/>
    </row>
    <row r="96" spans="1:13" x14ac:dyDescent="0.25">
      <c r="A96" s="5"/>
      <c r="D96" s="21" t="s">
        <v>82</v>
      </c>
      <c r="E96" s="17">
        <v>61651273</v>
      </c>
      <c r="F96" s="18">
        <v>0</v>
      </c>
      <c r="G96" s="18">
        <v>0</v>
      </c>
      <c r="H96" s="20">
        <f t="shared" si="16"/>
        <v>61651273</v>
      </c>
      <c r="I96" s="25">
        <v>35405897</v>
      </c>
      <c r="J96" s="20">
        <f t="shared" si="15"/>
        <v>57.429304014533486</v>
      </c>
      <c r="M96" s="15"/>
    </row>
    <row r="97" spans="1:13" x14ac:dyDescent="0.25">
      <c r="A97" s="5"/>
      <c r="D97" s="21" t="s">
        <v>83</v>
      </c>
      <c r="E97" s="17">
        <v>12773158</v>
      </c>
      <c r="F97" s="18">
        <v>0</v>
      </c>
      <c r="G97" s="18">
        <v>0</v>
      </c>
      <c r="H97" s="20">
        <f t="shared" si="16"/>
        <v>12773158</v>
      </c>
      <c r="I97" s="25">
        <v>3474294</v>
      </c>
      <c r="J97" s="20">
        <f t="shared" si="15"/>
        <v>27.199961043306597</v>
      </c>
      <c r="M97" s="15"/>
    </row>
    <row r="98" spans="1:13" x14ac:dyDescent="0.25">
      <c r="A98" s="5"/>
      <c r="D98" s="21" t="s">
        <v>84</v>
      </c>
      <c r="E98" s="17">
        <v>47040309</v>
      </c>
      <c r="F98" s="18">
        <v>0</v>
      </c>
      <c r="G98" s="18">
        <v>0</v>
      </c>
      <c r="H98" s="20">
        <f t="shared" si="16"/>
        <v>47040309</v>
      </c>
      <c r="I98" s="25">
        <v>2505</v>
      </c>
      <c r="J98" s="20">
        <f t="shared" si="15"/>
        <v>5.3252201213219068E-3</v>
      </c>
      <c r="M98" s="15"/>
    </row>
    <row r="99" spans="1:13" x14ac:dyDescent="0.25">
      <c r="A99" s="5"/>
      <c r="D99" s="21" t="s">
        <v>70</v>
      </c>
      <c r="E99" s="17">
        <v>0</v>
      </c>
      <c r="F99" s="18">
        <v>0</v>
      </c>
      <c r="G99" s="18">
        <v>0</v>
      </c>
      <c r="H99" s="20">
        <f t="shared" si="16"/>
        <v>0</v>
      </c>
      <c r="I99" s="25">
        <v>1019282572.08</v>
      </c>
      <c r="J99" s="20">
        <f t="shared" si="15"/>
        <v>100</v>
      </c>
      <c r="M99" s="15"/>
    </row>
    <row r="100" spans="1:13" x14ac:dyDescent="0.25">
      <c r="A100" s="5"/>
      <c r="D100" s="21" t="s">
        <v>85</v>
      </c>
      <c r="E100" s="17">
        <v>2192990</v>
      </c>
      <c r="F100" s="18">
        <v>0</v>
      </c>
      <c r="G100" s="18">
        <v>0</v>
      </c>
      <c r="H100" s="20">
        <f t="shared" si="16"/>
        <v>2192990</v>
      </c>
      <c r="I100" s="25">
        <v>1127494</v>
      </c>
      <c r="J100" s="20">
        <f t="shared" si="15"/>
        <v>51.413549537389592</v>
      </c>
      <c r="M100" s="15"/>
    </row>
    <row r="101" spans="1:13" x14ac:dyDescent="0.25">
      <c r="A101" s="5"/>
      <c r="D101" s="21" t="s">
        <v>86</v>
      </c>
      <c r="E101" s="17">
        <v>38994861</v>
      </c>
      <c r="F101" s="18">
        <v>0</v>
      </c>
      <c r="G101" s="18">
        <v>0</v>
      </c>
      <c r="H101" s="20">
        <f t="shared" si="16"/>
        <v>38994861</v>
      </c>
      <c r="I101" s="25">
        <v>25815260.300000001</v>
      </c>
      <c r="J101" s="20">
        <f t="shared" si="15"/>
        <v>66.201698475088804</v>
      </c>
      <c r="M101" s="15"/>
    </row>
    <row r="102" spans="1:13" x14ac:dyDescent="0.25">
      <c r="A102" s="5"/>
      <c r="D102" s="21" t="s">
        <v>87</v>
      </c>
      <c r="E102" s="17">
        <v>0</v>
      </c>
      <c r="F102" s="18">
        <v>0</v>
      </c>
      <c r="G102" s="18">
        <v>0</v>
      </c>
      <c r="H102" s="20">
        <f t="shared" si="16"/>
        <v>0</v>
      </c>
      <c r="I102" s="25">
        <v>324522</v>
      </c>
      <c r="J102" s="20">
        <f t="shared" si="15"/>
        <v>100</v>
      </c>
      <c r="M102" s="15"/>
    </row>
    <row r="103" spans="1:13" x14ac:dyDescent="0.25">
      <c r="A103" s="5"/>
      <c r="D103" s="21" t="s">
        <v>88</v>
      </c>
      <c r="E103" s="17">
        <v>277151</v>
      </c>
      <c r="F103" s="18">
        <v>0</v>
      </c>
      <c r="G103" s="18">
        <v>0</v>
      </c>
      <c r="H103" s="20">
        <f t="shared" si="16"/>
        <v>277151</v>
      </c>
      <c r="I103" s="25">
        <v>0</v>
      </c>
      <c r="J103" s="20">
        <f t="shared" si="15"/>
        <v>0</v>
      </c>
      <c r="M103" s="15"/>
    </row>
    <row r="104" spans="1:13" x14ac:dyDescent="0.25">
      <c r="A104" s="5"/>
      <c r="D104" s="21" t="s">
        <v>89</v>
      </c>
      <c r="E104" s="17">
        <v>1232380</v>
      </c>
      <c r="F104" s="18">
        <v>0</v>
      </c>
      <c r="G104" s="18">
        <v>0</v>
      </c>
      <c r="H104" s="20">
        <f t="shared" si="16"/>
        <v>1232380</v>
      </c>
      <c r="I104" s="25">
        <v>844698.5</v>
      </c>
      <c r="J104" s="20">
        <f t="shared" si="15"/>
        <v>68.542048718739352</v>
      </c>
      <c r="M104" s="15"/>
    </row>
    <row r="105" spans="1:13" x14ac:dyDescent="0.25">
      <c r="A105" s="5"/>
      <c r="D105" s="21" t="s">
        <v>90</v>
      </c>
      <c r="E105" s="17">
        <v>16615599</v>
      </c>
      <c r="F105" s="18">
        <v>0</v>
      </c>
      <c r="G105" s="18">
        <v>0</v>
      </c>
      <c r="H105" s="20">
        <f t="shared" si="16"/>
        <v>16615599</v>
      </c>
      <c r="I105" s="25">
        <v>12841416</v>
      </c>
      <c r="J105" s="20">
        <f t="shared" si="15"/>
        <v>77.285302804912419</v>
      </c>
      <c r="M105" s="15"/>
    </row>
    <row r="106" spans="1:13" x14ac:dyDescent="0.25">
      <c r="A106" s="5"/>
      <c r="D106" s="21" t="s">
        <v>91</v>
      </c>
      <c r="E106" s="17">
        <v>13112197</v>
      </c>
      <c r="F106" s="18">
        <v>0</v>
      </c>
      <c r="G106" s="18">
        <v>0</v>
      </c>
      <c r="H106" s="20">
        <f t="shared" si="16"/>
        <v>13112197</v>
      </c>
      <c r="I106" s="24">
        <v>25529388</v>
      </c>
      <c r="J106" s="20">
        <f t="shared" si="15"/>
        <v>194.6995457740606</v>
      </c>
      <c r="M106" s="15"/>
    </row>
    <row r="107" spans="1:13" x14ac:dyDescent="0.25">
      <c r="A107" s="5"/>
      <c r="D107" s="21" t="s">
        <v>92</v>
      </c>
      <c r="E107" s="17">
        <v>0</v>
      </c>
      <c r="F107" s="18">
        <v>0</v>
      </c>
      <c r="G107" s="18">
        <v>0</v>
      </c>
      <c r="H107" s="20">
        <f t="shared" si="16"/>
        <v>0</v>
      </c>
      <c r="I107" s="24">
        <v>-132915544.5</v>
      </c>
      <c r="J107" s="20">
        <f t="shared" si="15"/>
        <v>100</v>
      </c>
      <c r="M107" s="15"/>
    </row>
    <row r="108" spans="1:13" ht="25.5" x14ac:dyDescent="0.25">
      <c r="A108" s="5"/>
      <c r="D108" s="39" t="s">
        <v>93</v>
      </c>
      <c r="E108" s="40">
        <v>195500000</v>
      </c>
      <c r="F108" s="40">
        <v>0</v>
      </c>
      <c r="G108" s="40">
        <v>0</v>
      </c>
      <c r="H108" s="41">
        <f>SUM(H109:H110)</f>
        <v>195500000</v>
      </c>
      <c r="I108" s="41">
        <f>SUM(I109:I110)</f>
        <v>171967084</v>
      </c>
      <c r="J108" s="40">
        <f t="shared" si="15"/>
        <v>87.962702813299231</v>
      </c>
      <c r="M108" s="15"/>
    </row>
    <row r="109" spans="1:13" x14ac:dyDescent="0.25">
      <c r="A109" s="5"/>
      <c r="D109" s="21" t="s">
        <v>94</v>
      </c>
      <c r="E109" s="17">
        <v>194739896</v>
      </c>
      <c r="F109" s="18">
        <v>0</v>
      </c>
      <c r="G109" s="18">
        <v>0</v>
      </c>
      <c r="H109" s="20">
        <f>+E109+F109+G109</f>
        <v>194739896</v>
      </c>
      <c r="I109" s="25">
        <v>171133634</v>
      </c>
      <c r="J109" s="20">
        <f t="shared" si="15"/>
        <v>87.878055557757932</v>
      </c>
      <c r="M109" s="15"/>
    </row>
    <row r="110" spans="1:13" x14ac:dyDescent="0.25">
      <c r="A110" s="5"/>
      <c r="D110" s="21" t="s">
        <v>95</v>
      </c>
      <c r="E110" s="17">
        <v>760104</v>
      </c>
      <c r="F110" s="18">
        <v>0</v>
      </c>
      <c r="G110" s="18">
        <v>0</v>
      </c>
      <c r="H110" s="20">
        <f t="shared" ref="H110:H116" si="17">+E110+F110+G110</f>
        <v>760104</v>
      </c>
      <c r="I110" s="25">
        <v>833450</v>
      </c>
      <c r="J110" s="20">
        <f t="shared" si="15"/>
        <v>109.64946902002883</v>
      </c>
      <c r="M110" s="15"/>
    </row>
    <row r="111" spans="1:13" x14ac:dyDescent="0.25">
      <c r="A111" s="5"/>
      <c r="D111" s="39" t="s">
        <v>96</v>
      </c>
      <c r="E111" s="40">
        <v>1400000</v>
      </c>
      <c r="F111" s="40">
        <v>0</v>
      </c>
      <c r="G111" s="40">
        <v>0</v>
      </c>
      <c r="H111" s="40">
        <f>SUM(H112:H116)</f>
        <v>1400000</v>
      </c>
      <c r="I111" s="41">
        <f>SUM(I112:I116)</f>
        <v>754297</v>
      </c>
      <c r="J111" s="40">
        <f t="shared" si="15"/>
        <v>53.878357142857148</v>
      </c>
      <c r="M111" s="15"/>
    </row>
    <row r="112" spans="1:13" x14ac:dyDescent="0.25">
      <c r="A112" s="5"/>
      <c r="D112" s="21" t="s">
        <v>97</v>
      </c>
      <c r="E112" s="17">
        <v>1012966</v>
      </c>
      <c r="F112" s="18">
        <v>0</v>
      </c>
      <c r="G112" s="18">
        <v>0</v>
      </c>
      <c r="H112" s="20">
        <f t="shared" si="17"/>
        <v>1012966</v>
      </c>
      <c r="I112" s="25">
        <v>698768</v>
      </c>
      <c r="J112" s="20">
        <f t="shared" si="15"/>
        <v>68.982374531820412</v>
      </c>
      <c r="M112" s="15"/>
    </row>
    <row r="113" spans="1:13" ht="25.5" x14ac:dyDescent="0.25">
      <c r="A113" s="5"/>
      <c r="D113" s="21" t="s">
        <v>396</v>
      </c>
      <c r="E113" s="17">
        <v>40940</v>
      </c>
      <c r="F113" s="18">
        <v>0</v>
      </c>
      <c r="G113" s="18">
        <v>0</v>
      </c>
      <c r="H113" s="20">
        <f t="shared" si="17"/>
        <v>40940</v>
      </c>
      <c r="I113" s="25">
        <v>22900</v>
      </c>
      <c r="J113" s="20">
        <f t="shared" si="15"/>
        <v>55.935515388373226</v>
      </c>
      <c r="M113" s="15"/>
    </row>
    <row r="114" spans="1:13" x14ac:dyDescent="0.25">
      <c r="A114" s="5"/>
      <c r="D114" s="21" t="s">
        <v>98</v>
      </c>
      <c r="E114" s="17">
        <v>0</v>
      </c>
      <c r="F114" s="18">
        <v>0</v>
      </c>
      <c r="G114" s="18">
        <v>0</v>
      </c>
      <c r="H114" s="20">
        <f t="shared" si="17"/>
        <v>0</v>
      </c>
      <c r="I114" s="25">
        <v>0</v>
      </c>
      <c r="J114" s="20">
        <f t="shared" si="15"/>
        <v>0</v>
      </c>
      <c r="M114" s="15"/>
    </row>
    <row r="115" spans="1:13" x14ac:dyDescent="0.25">
      <c r="D115" s="21" t="s">
        <v>99</v>
      </c>
      <c r="E115" s="17">
        <v>346094</v>
      </c>
      <c r="F115" s="18">
        <v>0</v>
      </c>
      <c r="G115" s="18">
        <v>0</v>
      </c>
      <c r="H115" s="20">
        <f t="shared" si="17"/>
        <v>346094</v>
      </c>
      <c r="I115" s="25">
        <v>30560</v>
      </c>
      <c r="J115" s="20">
        <f t="shared" si="15"/>
        <v>8.829971048327911</v>
      </c>
      <c r="M115" s="15"/>
    </row>
    <row r="116" spans="1:13" x14ac:dyDescent="0.25">
      <c r="A116" s="5"/>
      <c r="D116" s="21" t="s">
        <v>100</v>
      </c>
      <c r="E116" s="17">
        <v>0</v>
      </c>
      <c r="F116" s="18">
        <v>0</v>
      </c>
      <c r="G116" s="18">
        <v>0</v>
      </c>
      <c r="H116" s="20">
        <f t="shared" si="17"/>
        <v>0</v>
      </c>
      <c r="I116" s="25">
        <v>2069</v>
      </c>
      <c r="J116" s="20">
        <f t="shared" si="15"/>
        <v>100</v>
      </c>
      <c r="M116" s="15"/>
    </row>
    <row r="117" spans="1:13" ht="25.5" x14ac:dyDescent="0.25">
      <c r="A117" s="5"/>
      <c r="D117" s="39" t="s">
        <v>101</v>
      </c>
      <c r="E117" s="40">
        <v>70425000</v>
      </c>
      <c r="F117" s="40">
        <v>0</v>
      </c>
      <c r="G117" s="40">
        <v>0</v>
      </c>
      <c r="H117" s="40">
        <f>SUM(H118:H127)</f>
        <v>70425000</v>
      </c>
      <c r="I117" s="41">
        <f>SUM(I118:I127)</f>
        <v>129926623</v>
      </c>
      <c r="J117" s="40">
        <f t="shared" si="15"/>
        <v>184.48934753283635</v>
      </c>
      <c r="M117" s="15"/>
    </row>
    <row r="118" spans="1:13" ht="25.5" x14ac:dyDescent="0.25">
      <c r="A118" s="5"/>
      <c r="D118" s="21" t="s">
        <v>397</v>
      </c>
      <c r="E118" s="17">
        <v>15686606</v>
      </c>
      <c r="F118" s="18">
        <v>0</v>
      </c>
      <c r="G118" s="18">
        <v>0</v>
      </c>
      <c r="H118" s="20">
        <f>+E118+F118+G118</f>
        <v>15686606</v>
      </c>
      <c r="I118" s="25">
        <v>31828027</v>
      </c>
      <c r="J118" s="20">
        <f t="shared" si="15"/>
        <v>202.89938435376013</v>
      </c>
      <c r="M118" s="15"/>
    </row>
    <row r="119" spans="1:13" x14ac:dyDescent="0.25">
      <c r="A119" s="5"/>
      <c r="D119" s="21" t="s">
        <v>398</v>
      </c>
      <c r="E119" s="17">
        <v>31343069</v>
      </c>
      <c r="F119" s="18">
        <v>0</v>
      </c>
      <c r="G119" s="18">
        <v>0</v>
      </c>
      <c r="H119" s="20">
        <f t="shared" ref="H119:H127" si="18">+E119+F119+G119</f>
        <v>31343069</v>
      </c>
      <c r="I119" s="25">
        <v>58498433</v>
      </c>
      <c r="J119" s="20">
        <f t="shared" si="15"/>
        <v>186.63913543373815</v>
      </c>
      <c r="M119" s="15"/>
    </row>
    <row r="120" spans="1:13" x14ac:dyDescent="0.25">
      <c r="A120" s="5"/>
      <c r="D120" s="21" t="s">
        <v>102</v>
      </c>
      <c r="E120" s="17">
        <v>0</v>
      </c>
      <c r="F120" s="18">
        <v>0</v>
      </c>
      <c r="G120" s="18">
        <v>0</v>
      </c>
      <c r="H120" s="20">
        <f t="shared" si="18"/>
        <v>0</v>
      </c>
      <c r="I120" s="25">
        <v>1986</v>
      </c>
      <c r="J120" s="20">
        <f t="shared" si="15"/>
        <v>100</v>
      </c>
      <c r="M120" s="15"/>
    </row>
    <row r="121" spans="1:13" x14ac:dyDescent="0.25">
      <c r="A121" s="5"/>
      <c r="D121" s="21" t="s">
        <v>103</v>
      </c>
      <c r="E121" s="17">
        <v>0</v>
      </c>
      <c r="F121" s="18">
        <v>0</v>
      </c>
      <c r="G121" s="18">
        <v>0</v>
      </c>
      <c r="H121" s="20">
        <f t="shared" si="18"/>
        <v>0</v>
      </c>
      <c r="I121" s="25">
        <v>48</v>
      </c>
      <c r="J121" s="20">
        <f t="shared" si="15"/>
        <v>100</v>
      </c>
      <c r="M121" s="15"/>
    </row>
    <row r="122" spans="1:13" x14ac:dyDescent="0.25">
      <c r="A122" s="5"/>
      <c r="D122" s="21" t="s">
        <v>104</v>
      </c>
      <c r="E122" s="17">
        <v>1203000</v>
      </c>
      <c r="F122" s="18">
        <v>0</v>
      </c>
      <c r="G122" s="18">
        <v>0</v>
      </c>
      <c r="H122" s="20">
        <f t="shared" si="18"/>
        <v>1203000</v>
      </c>
      <c r="I122" s="25">
        <v>1745663</v>
      </c>
      <c r="J122" s="20">
        <f t="shared" si="15"/>
        <v>145.1091438071488</v>
      </c>
      <c r="M122" s="15"/>
    </row>
    <row r="123" spans="1:13" x14ac:dyDescent="0.25">
      <c r="A123" s="5"/>
      <c r="D123" s="21" t="s">
        <v>105</v>
      </c>
      <c r="E123" s="17">
        <v>10864253</v>
      </c>
      <c r="F123" s="18">
        <v>0</v>
      </c>
      <c r="G123" s="18">
        <v>0</v>
      </c>
      <c r="H123" s="20">
        <f t="shared" si="18"/>
        <v>10864253</v>
      </c>
      <c r="I123" s="25">
        <v>19983164</v>
      </c>
      <c r="J123" s="20">
        <f t="shared" si="15"/>
        <v>183.93500225003964</v>
      </c>
      <c r="M123" s="15"/>
    </row>
    <row r="124" spans="1:13" x14ac:dyDescent="0.25">
      <c r="A124" s="5"/>
      <c r="D124" s="21" t="s">
        <v>106</v>
      </c>
      <c r="E124" s="17">
        <v>11279127</v>
      </c>
      <c r="F124" s="18">
        <v>0</v>
      </c>
      <c r="G124" s="18">
        <v>0</v>
      </c>
      <c r="H124" s="20">
        <f t="shared" si="18"/>
        <v>11279127</v>
      </c>
      <c r="I124" s="25">
        <v>17724090</v>
      </c>
      <c r="J124" s="20">
        <f t="shared" si="15"/>
        <v>157.14061912770376</v>
      </c>
      <c r="M124" s="15"/>
    </row>
    <row r="125" spans="1:13" x14ac:dyDescent="0.25">
      <c r="A125" s="5"/>
      <c r="D125" s="21" t="s">
        <v>107</v>
      </c>
      <c r="E125" s="17">
        <v>48945</v>
      </c>
      <c r="F125" s="18">
        <v>0</v>
      </c>
      <c r="G125" s="18">
        <v>0</v>
      </c>
      <c r="H125" s="20">
        <f t="shared" si="18"/>
        <v>48945</v>
      </c>
      <c r="I125" s="25">
        <v>142162</v>
      </c>
      <c r="J125" s="20">
        <f t="shared" si="15"/>
        <v>290.45254877924202</v>
      </c>
      <c r="M125" s="15"/>
    </row>
    <row r="126" spans="1:13" x14ac:dyDescent="0.25">
      <c r="A126" s="5"/>
      <c r="D126" s="21" t="s">
        <v>108</v>
      </c>
      <c r="E126" s="17">
        <v>0</v>
      </c>
      <c r="F126" s="18">
        <v>0</v>
      </c>
      <c r="G126" s="18">
        <v>0</v>
      </c>
      <c r="H126" s="20">
        <f t="shared" si="18"/>
        <v>0</v>
      </c>
      <c r="I126" s="25">
        <v>1963</v>
      </c>
      <c r="J126" s="20">
        <f t="shared" si="15"/>
        <v>100</v>
      </c>
      <c r="M126" s="15"/>
    </row>
    <row r="127" spans="1:13" x14ac:dyDescent="0.25">
      <c r="A127" s="5"/>
      <c r="D127" s="21" t="s">
        <v>109</v>
      </c>
      <c r="E127" s="17">
        <v>0</v>
      </c>
      <c r="F127" s="18">
        <v>0</v>
      </c>
      <c r="G127" s="18">
        <v>0</v>
      </c>
      <c r="H127" s="20">
        <f t="shared" si="18"/>
        <v>0</v>
      </c>
      <c r="I127" s="25">
        <v>1087</v>
      </c>
      <c r="J127" s="20">
        <f t="shared" si="15"/>
        <v>100</v>
      </c>
      <c r="M127" s="15"/>
    </row>
    <row r="128" spans="1:13" ht="25.5" x14ac:dyDescent="0.25">
      <c r="A128" s="5"/>
      <c r="D128" s="39" t="s">
        <v>110</v>
      </c>
      <c r="E128" s="40">
        <v>150858632</v>
      </c>
      <c r="F128" s="40">
        <v>0</v>
      </c>
      <c r="G128" s="40">
        <v>0</v>
      </c>
      <c r="H128" s="41">
        <f>SUM(H129:H151)</f>
        <v>150858632</v>
      </c>
      <c r="I128" s="41">
        <f>SUM(I129:I151)</f>
        <v>109623596.75</v>
      </c>
      <c r="J128" s="40">
        <f t="shared" si="15"/>
        <v>72.666439630713342</v>
      </c>
      <c r="M128" s="15"/>
    </row>
    <row r="129" spans="1:13" x14ac:dyDescent="0.25">
      <c r="A129" s="5"/>
      <c r="D129" s="21" t="s">
        <v>111</v>
      </c>
      <c r="E129" s="17">
        <v>2774894</v>
      </c>
      <c r="F129" s="18">
        <v>0</v>
      </c>
      <c r="G129" s="18">
        <v>0</v>
      </c>
      <c r="H129" s="20">
        <f>+E129+F129+G129</f>
        <v>2774894</v>
      </c>
      <c r="I129" s="25">
        <v>2389804.9500000002</v>
      </c>
      <c r="J129" s="20">
        <f t="shared" si="15"/>
        <v>86.122387017305897</v>
      </c>
      <c r="M129" s="15"/>
    </row>
    <row r="130" spans="1:13" x14ac:dyDescent="0.25">
      <c r="A130" s="5"/>
      <c r="D130" s="21" t="s">
        <v>112</v>
      </c>
      <c r="E130" s="17">
        <v>26551</v>
      </c>
      <c r="F130" s="18">
        <v>0</v>
      </c>
      <c r="G130" s="18">
        <v>0</v>
      </c>
      <c r="H130" s="20">
        <f t="shared" ref="H130:H151" si="19">+E130+F130+G130</f>
        <v>26551</v>
      </c>
      <c r="I130" s="25">
        <v>50430</v>
      </c>
      <c r="J130" s="20">
        <f t="shared" si="15"/>
        <v>189.93634891341193</v>
      </c>
      <c r="M130" s="15"/>
    </row>
    <row r="131" spans="1:13" x14ac:dyDescent="0.25">
      <c r="A131" s="5"/>
      <c r="D131" s="21" t="s">
        <v>113</v>
      </c>
      <c r="E131" s="17">
        <v>127679656</v>
      </c>
      <c r="F131" s="18">
        <v>0</v>
      </c>
      <c r="G131" s="18">
        <v>0</v>
      </c>
      <c r="H131" s="20">
        <f t="shared" si="19"/>
        <v>127679656</v>
      </c>
      <c r="I131" s="25">
        <v>89950011</v>
      </c>
      <c r="J131" s="20">
        <f t="shared" si="15"/>
        <v>70.44975982704716</v>
      </c>
      <c r="M131" s="15"/>
    </row>
    <row r="132" spans="1:13" x14ac:dyDescent="0.25">
      <c r="A132" s="5"/>
      <c r="D132" s="21" t="s">
        <v>114</v>
      </c>
      <c r="E132" s="17">
        <v>2603669</v>
      </c>
      <c r="F132" s="18">
        <v>0</v>
      </c>
      <c r="G132" s="18">
        <v>0</v>
      </c>
      <c r="H132" s="20">
        <f t="shared" si="19"/>
        <v>2603669</v>
      </c>
      <c r="I132" s="25">
        <v>3362034</v>
      </c>
      <c r="J132" s="20">
        <f t="shared" si="15"/>
        <v>129.12678224459407</v>
      </c>
      <c r="M132" s="15"/>
    </row>
    <row r="133" spans="1:13" ht="38.25" x14ac:dyDescent="0.25">
      <c r="A133" s="5"/>
      <c r="D133" s="21" t="s">
        <v>399</v>
      </c>
      <c r="E133" s="17">
        <v>511109</v>
      </c>
      <c r="F133" s="18">
        <v>0</v>
      </c>
      <c r="G133" s="18">
        <v>0</v>
      </c>
      <c r="H133" s="20">
        <f t="shared" si="19"/>
        <v>511109</v>
      </c>
      <c r="I133" s="25">
        <v>486590</v>
      </c>
      <c r="J133" s="20">
        <f t="shared" si="15"/>
        <v>95.202784533240461</v>
      </c>
      <c r="M133" s="15"/>
    </row>
    <row r="134" spans="1:13" x14ac:dyDescent="0.25">
      <c r="A134" s="5"/>
      <c r="D134" s="21" t="s">
        <v>474</v>
      </c>
      <c r="E134" s="17">
        <v>0</v>
      </c>
      <c r="F134" s="18">
        <v>0</v>
      </c>
      <c r="G134" s="18">
        <v>0</v>
      </c>
      <c r="H134" s="20">
        <f t="shared" si="19"/>
        <v>0</v>
      </c>
      <c r="I134" s="25">
        <v>2478</v>
      </c>
      <c r="J134" s="20">
        <f t="shared" si="15"/>
        <v>100</v>
      </c>
      <c r="M134" s="15"/>
    </row>
    <row r="135" spans="1:13" ht="25.5" x14ac:dyDescent="0.25">
      <c r="A135" s="5"/>
      <c r="D135" s="21" t="s">
        <v>400</v>
      </c>
      <c r="E135" s="17">
        <v>0</v>
      </c>
      <c r="F135" s="18">
        <v>0</v>
      </c>
      <c r="G135" s="18">
        <v>0</v>
      </c>
      <c r="H135" s="20">
        <f t="shared" si="19"/>
        <v>0</v>
      </c>
      <c r="I135" s="25">
        <v>10630379.199999999</v>
      </c>
      <c r="J135" s="20">
        <f t="shared" si="15"/>
        <v>100</v>
      </c>
      <c r="M135" s="15"/>
    </row>
    <row r="136" spans="1:13" ht="25.5" x14ac:dyDescent="0.25">
      <c r="A136" s="5"/>
      <c r="D136" s="21" t="s">
        <v>401</v>
      </c>
      <c r="E136" s="17">
        <v>0</v>
      </c>
      <c r="F136" s="18">
        <v>0</v>
      </c>
      <c r="G136" s="18">
        <v>0</v>
      </c>
      <c r="H136" s="20">
        <f t="shared" si="19"/>
        <v>0</v>
      </c>
      <c r="I136" s="25">
        <v>27711</v>
      </c>
      <c r="J136" s="20">
        <f t="shared" si="15"/>
        <v>100</v>
      </c>
      <c r="M136" s="15"/>
    </row>
    <row r="137" spans="1:13" x14ac:dyDescent="0.25">
      <c r="D137" s="21" t="s">
        <v>115</v>
      </c>
      <c r="E137" s="17">
        <v>0</v>
      </c>
      <c r="F137" s="18">
        <v>0</v>
      </c>
      <c r="G137" s="18">
        <v>0</v>
      </c>
      <c r="H137" s="20">
        <f t="shared" si="19"/>
        <v>0</v>
      </c>
      <c r="I137" s="25">
        <v>38</v>
      </c>
      <c r="J137" s="20">
        <f t="shared" si="15"/>
        <v>100</v>
      </c>
      <c r="M137" s="15"/>
    </row>
    <row r="138" spans="1:13" x14ac:dyDescent="0.25">
      <c r="D138" s="21" t="s">
        <v>116</v>
      </c>
      <c r="E138" s="17">
        <v>0</v>
      </c>
      <c r="F138" s="18">
        <v>0</v>
      </c>
      <c r="G138" s="18">
        <v>0</v>
      </c>
      <c r="H138" s="20">
        <f t="shared" si="19"/>
        <v>0</v>
      </c>
      <c r="I138" s="25">
        <v>638410</v>
      </c>
      <c r="J138" s="20">
        <f t="shared" si="15"/>
        <v>100</v>
      </c>
      <c r="M138" s="15"/>
    </row>
    <row r="139" spans="1:13" x14ac:dyDescent="0.25">
      <c r="D139" s="21" t="s">
        <v>117</v>
      </c>
      <c r="E139" s="17">
        <v>1361650</v>
      </c>
      <c r="F139" s="18">
        <v>0</v>
      </c>
      <c r="G139" s="18">
        <v>0</v>
      </c>
      <c r="H139" s="20">
        <f t="shared" si="19"/>
        <v>1361650</v>
      </c>
      <c r="I139" s="25">
        <v>870824.6</v>
      </c>
      <c r="J139" s="20">
        <f t="shared" si="15"/>
        <v>63.953629787390298</v>
      </c>
      <c r="M139" s="15"/>
    </row>
    <row r="140" spans="1:13" ht="25.5" x14ac:dyDescent="0.25">
      <c r="D140" s="29" t="s">
        <v>400</v>
      </c>
      <c r="E140" s="17">
        <v>11660165</v>
      </c>
      <c r="F140" s="18">
        <v>0</v>
      </c>
      <c r="G140" s="18">
        <v>0</v>
      </c>
      <c r="H140" s="20">
        <f t="shared" si="19"/>
        <v>11660165</v>
      </c>
      <c r="I140" s="25">
        <v>0</v>
      </c>
      <c r="J140" s="20">
        <f t="shared" si="15"/>
        <v>0</v>
      </c>
      <c r="M140" s="15"/>
    </row>
    <row r="141" spans="1:13" ht="25.5" x14ac:dyDescent="0.25">
      <c r="D141" s="21" t="s">
        <v>401</v>
      </c>
      <c r="E141" s="17">
        <v>0</v>
      </c>
      <c r="F141" s="18">
        <v>0</v>
      </c>
      <c r="G141" s="18">
        <v>0</v>
      </c>
      <c r="H141" s="20">
        <f t="shared" si="19"/>
        <v>0</v>
      </c>
      <c r="I141" s="20">
        <v>0</v>
      </c>
      <c r="J141" s="20">
        <f t="shared" si="15"/>
        <v>0</v>
      </c>
      <c r="M141" s="15"/>
    </row>
    <row r="142" spans="1:13" x14ac:dyDescent="0.25">
      <c r="D142" s="21" t="s">
        <v>115</v>
      </c>
      <c r="E142" s="17">
        <v>0</v>
      </c>
      <c r="F142" s="18">
        <v>0</v>
      </c>
      <c r="G142" s="18">
        <v>0</v>
      </c>
      <c r="H142" s="20">
        <f t="shared" si="19"/>
        <v>0</v>
      </c>
      <c r="I142" s="20">
        <v>0</v>
      </c>
      <c r="J142" s="20">
        <f t="shared" si="15"/>
        <v>0</v>
      </c>
      <c r="M142" s="15"/>
    </row>
    <row r="143" spans="1:13" x14ac:dyDescent="0.25">
      <c r="D143" s="21" t="s">
        <v>116</v>
      </c>
      <c r="E143" s="17">
        <v>552595</v>
      </c>
      <c r="F143" s="18">
        <v>0</v>
      </c>
      <c r="G143" s="18">
        <v>0</v>
      </c>
      <c r="H143" s="20">
        <f t="shared" si="19"/>
        <v>552595</v>
      </c>
      <c r="I143" s="20">
        <v>0</v>
      </c>
      <c r="J143" s="20">
        <f t="shared" si="15"/>
        <v>0</v>
      </c>
      <c r="M143" s="15"/>
    </row>
    <row r="144" spans="1:13" ht="38.25" x14ac:dyDescent="0.25">
      <c r="D144" s="21" t="s">
        <v>402</v>
      </c>
      <c r="E144" s="17">
        <v>776469</v>
      </c>
      <c r="F144" s="18">
        <v>0</v>
      </c>
      <c r="G144" s="18">
        <v>0</v>
      </c>
      <c r="H144" s="20">
        <f t="shared" si="19"/>
        <v>776469</v>
      </c>
      <c r="I144" s="25">
        <v>0</v>
      </c>
      <c r="J144" s="20">
        <f t="shared" si="15"/>
        <v>0</v>
      </c>
      <c r="M144" s="15"/>
    </row>
    <row r="145" spans="1:13" x14ac:dyDescent="0.25">
      <c r="D145" s="21" t="s">
        <v>118</v>
      </c>
      <c r="E145" s="17">
        <v>366436</v>
      </c>
      <c r="F145" s="18">
        <v>0</v>
      </c>
      <c r="G145" s="18">
        <v>0</v>
      </c>
      <c r="H145" s="20">
        <f t="shared" si="19"/>
        <v>366436</v>
      </c>
      <c r="I145" s="25">
        <v>259832</v>
      </c>
      <c r="J145" s="20">
        <f t="shared" si="15"/>
        <v>70.907880230108404</v>
      </c>
      <c r="M145" s="15"/>
    </row>
    <row r="146" spans="1:13" x14ac:dyDescent="0.25">
      <c r="A146" s="5"/>
      <c r="C146" s="8"/>
      <c r="D146" s="21" t="s">
        <v>119</v>
      </c>
      <c r="E146" s="17">
        <v>1511754</v>
      </c>
      <c r="F146" s="18">
        <v>0</v>
      </c>
      <c r="G146" s="18">
        <v>0</v>
      </c>
      <c r="H146" s="20">
        <f t="shared" si="19"/>
        <v>1511754</v>
      </c>
      <c r="I146" s="25">
        <v>912085</v>
      </c>
      <c r="J146" s="20">
        <f t="shared" ref="J146:J210" si="20">IF(I146=0,0,IF(H146=0,100,I146/H146*100))</f>
        <v>60.332898077332686</v>
      </c>
      <c r="M146" s="15"/>
    </row>
    <row r="147" spans="1:13" x14ac:dyDescent="0.25">
      <c r="A147" s="5"/>
      <c r="C147" s="8"/>
      <c r="D147" s="21" t="s">
        <v>120</v>
      </c>
      <c r="E147" s="17">
        <v>0</v>
      </c>
      <c r="F147" s="18">
        <v>0</v>
      </c>
      <c r="G147" s="18">
        <v>0</v>
      </c>
      <c r="H147" s="20">
        <f t="shared" si="19"/>
        <v>0</v>
      </c>
      <c r="I147" s="25">
        <v>3706</v>
      </c>
      <c r="J147" s="20">
        <f t="shared" si="20"/>
        <v>100</v>
      </c>
      <c r="M147" s="15"/>
    </row>
    <row r="148" spans="1:13" x14ac:dyDescent="0.25">
      <c r="A148" s="5"/>
      <c r="C148" s="8"/>
      <c r="D148" s="21" t="s">
        <v>121</v>
      </c>
      <c r="E148" s="17">
        <v>16444</v>
      </c>
      <c r="F148" s="18">
        <v>0</v>
      </c>
      <c r="G148" s="18">
        <v>0</v>
      </c>
      <c r="H148" s="20">
        <f t="shared" si="19"/>
        <v>16444</v>
      </c>
      <c r="I148" s="25">
        <v>22133</v>
      </c>
      <c r="J148" s="20">
        <f t="shared" si="20"/>
        <v>134.59620530284602</v>
      </c>
      <c r="M148" s="15"/>
    </row>
    <row r="149" spans="1:13" x14ac:dyDescent="0.25">
      <c r="A149" s="5"/>
      <c r="C149" s="8"/>
      <c r="D149" s="21" t="s">
        <v>122</v>
      </c>
      <c r="E149" s="17">
        <v>21422</v>
      </c>
      <c r="F149" s="18">
        <v>0</v>
      </c>
      <c r="G149" s="18">
        <v>0</v>
      </c>
      <c r="H149" s="20">
        <f t="shared" si="19"/>
        <v>21422</v>
      </c>
      <c r="I149" s="25">
        <v>17130</v>
      </c>
      <c r="J149" s="20">
        <f t="shared" si="20"/>
        <v>79.964522453552419</v>
      </c>
      <c r="M149" s="15"/>
    </row>
    <row r="150" spans="1:13" x14ac:dyDescent="0.25">
      <c r="A150" s="5"/>
      <c r="C150" s="8"/>
      <c r="D150" s="21" t="s">
        <v>403</v>
      </c>
      <c r="E150" s="17">
        <v>689575</v>
      </c>
      <c r="F150" s="18">
        <v>0</v>
      </c>
      <c r="G150" s="18">
        <v>0</v>
      </c>
      <c r="H150" s="20">
        <f t="shared" si="19"/>
        <v>689575</v>
      </c>
      <c r="I150" s="25">
        <v>0</v>
      </c>
      <c r="J150" s="20">
        <f t="shared" si="20"/>
        <v>0</v>
      </c>
      <c r="M150" s="15"/>
    </row>
    <row r="151" spans="1:13" x14ac:dyDescent="0.25">
      <c r="A151" s="5"/>
      <c r="C151" s="8"/>
      <c r="D151" s="21" t="s">
        <v>404</v>
      </c>
      <c r="E151" s="17">
        <v>306243</v>
      </c>
      <c r="F151" s="18">
        <v>0</v>
      </c>
      <c r="G151" s="18">
        <v>0</v>
      </c>
      <c r="H151" s="20">
        <f t="shared" si="19"/>
        <v>306243</v>
      </c>
      <c r="I151" s="20">
        <v>0</v>
      </c>
      <c r="J151" s="20">
        <f t="shared" si="20"/>
        <v>0</v>
      </c>
      <c r="M151" s="15"/>
    </row>
    <row r="152" spans="1:13" x14ac:dyDescent="0.25">
      <c r="A152" s="5"/>
      <c r="C152" s="8"/>
      <c r="D152" s="39" t="s">
        <v>123</v>
      </c>
      <c r="E152" s="40">
        <v>4285539</v>
      </c>
      <c r="F152" s="40">
        <v>0</v>
      </c>
      <c r="G152" s="40">
        <v>0</v>
      </c>
      <c r="H152" s="41">
        <f>SUM(H153:H161)</f>
        <v>4285539</v>
      </c>
      <c r="I152" s="41">
        <f>SUM(I153:I161)</f>
        <v>3797351.88</v>
      </c>
      <c r="J152" s="40">
        <f t="shared" si="20"/>
        <v>88.608501287702666</v>
      </c>
      <c r="M152" s="15"/>
    </row>
    <row r="153" spans="1:13" x14ac:dyDescent="0.25">
      <c r="A153" s="5"/>
      <c r="C153" s="8"/>
      <c r="D153" s="21" t="s">
        <v>124</v>
      </c>
      <c r="E153" s="17">
        <v>1064861</v>
      </c>
      <c r="F153" s="18">
        <v>0</v>
      </c>
      <c r="G153" s="18">
        <v>0</v>
      </c>
      <c r="H153" s="20">
        <f>+E153+F153+G153</f>
        <v>1064861</v>
      </c>
      <c r="I153" s="25">
        <v>510009.08</v>
      </c>
      <c r="J153" s="20">
        <f t="shared" si="20"/>
        <v>47.894427535612635</v>
      </c>
      <c r="M153" s="15"/>
    </row>
    <row r="154" spans="1:13" x14ac:dyDescent="0.25">
      <c r="A154" s="5"/>
      <c r="C154" s="8"/>
      <c r="D154" s="21" t="s">
        <v>125</v>
      </c>
      <c r="E154" s="17">
        <v>666050</v>
      </c>
      <c r="F154" s="18">
        <v>0</v>
      </c>
      <c r="G154" s="18">
        <v>0</v>
      </c>
      <c r="H154" s="20">
        <f t="shared" ref="H154:H161" si="21">+E154+F154+G154</f>
        <v>666050</v>
      </c>
      <c r="I154" s="25">
        <v>1046598</v>
      </c>
      <c r="J154" s="20">
        <f t="shared" si="20"/>
        <v>157.13504992117709</v>
      </c>
      <c r="M154" s="15"/>
    </row>
    <row r="155" spans="1:13" x14ac:dyDescent="0.25">
      <c r="A155" s="5"/>
      <c r="C155" s="8"/>
      <c r="D155" s="21" t="s">
        <v>126</v>
      </c>
      <c r="E155" s="17">
        <v>30432</v>
      </c>
      <c r="F155" s="18">
        <v>0</v>
      </c>
      <c r="G155" s="18">
        <v>0</v>
      </c>
      <c r="H155" s="20">
        <f t="shared" si="21"/>
        <v>30432</v>
      </c>
      <c r="I155" s="25">
        <v>56452</v>
      </c>
      <c r="J155" s="20">
        <f t="shared" si="20"/>
        <v>185.50210304942166</v>
      </c>
      <c r="M155" s="15"/>
    </row>
    <row r="156" spans="1:13" x14ac:dyDescent="0.25">
      <c r="A156" s="5"/>
      <c r="C156" s="8"/>
      <c r="D156" s="21" t="s">
        <v>127</v>
      </c>
      <c r="E156" s="17">
        <v>31842</v>
      </c>
      <c r="F156" s="18">
        <v>0</v>
      </c>
      <c r="G156" s="18">
        <v>0</v>
      </c>
      <c r="H156" s="20">
        <f t="shared" si="21"/>
        <v>31842</v>
      </c>
      <c r="I156" s="25">
        <v>50903</v>
      </c>
      <c r="J156" s="20">
        <f t="shared" si="20"/>
        <v>159.86118962376733</v>
      </c>
      <c r="M156" s="15"/>
    </row>
    <row r="157" spans="1:13" x14ac:dyDescent="0.25">
      <c r="A157" s="5"/>
      <c r="C157" s="8"/>
      <c r="D157" s="21" t="s">
        <v>128</v>
      </c>
      <c r="E157" s="17">
        <v>13731</v>
      </c>
      <c r="F157" s="18">
        <v>0</v>
      </c>
      <c r="G157" s="18">
        <v>0</v>
      </c>
      <c r="H157" s="20">
        <f t="shared" si="21"/>
        <v>13731</v>
      </c>
      <c r="I157" s="25">
        <v>16390.8</v>
      </c>
      <c r="J157" s="20">
        <f t="shared" si="20"/>
        <v>119.37076687786758</v>
      </c>
      <c r="M157" s="15"/>
    </row>
    <row r="158" spans="1:13" x14ac:dyDescent="0.25">
      <c r="A158" s="5"/>
      <c r="C158" s="8"/>
      <c r="D158" s="21" t="s">
        <v>129</v>
      </c>
      <c r="E158" s="17">
        <v>0</v>
      </c>
      <c r="F158" s="18">
        <v>0</v>
      </c>
      <c r="G158" s="18">
        <v>0</v>
      </c>
      <c r="H158" s="20">
        <f t="shared" si="21"/>
        <v>0</v>
      </c>
      <c r="I158" s="25">
        <v>2286</v>
      </c>
      <c r="J158" s="20">
        <f t="shared" si="20"/>
        <v>100</v>
      </c>
      <c r="M158" s="15"/>
    </row>
    <row r="159" spans="1:13" x14ac:dyDescent="0.25">
      <c r="A159" s="5"/>
      <c r="C159" s="8"/>
      <c r="D159" s="21" t="s">
        <v>130</v>
      </c>
      <c r="E159" s="17">
        <v>2475863</v>
      </c>
      <c r="F159" s="18">
        <v>0</v>
      </c>
      <c r="G159" s="18">
        <v>0</v>
      </c>
      <c r="H159" s="20">
        <f t="shared" si="21"/>
        <v>2475863</v>
      </c>
      <c r="I159" s="25">
        <v>2039063</v>
      </c>
      <c r="J159" s="20">
        <f t="shared" si="20"/>
        <v>82.35766680143449</v>
      </c>
      <c r="M159" s="15"/>
    </row>
    <row r="160" spans="1:13" x14ac:dyDescent="0.25">
      <c r="A160" s="5"/>
      <c r="C160" s="8"/>
      <c r="D160" s="21" t="s">
        <v>405</v>
      </c>
      <c r="E160" s="17">
        <v>2760</v>
      </c>
      <c r="F160" s="18">
        <v>0</v>
      </c>
      <c r="G160" s="18">
        <v>0</v>
      </c>
      <c r="H160" s="20">
        <f t="shared" si="21"/>
        <v>2760</v>
      </c>
      <c r="I160" s="25">
        <v>75650</v>
      </c>
      <c r="J160" s="20">
        <f t="shared" si="20"/>
        <v>2740.9420289855075</v>
      </c>
      <c r="M160" s="15"/>
    </row>
    <row r="161" spans="1:13" x14ac:dyDescent="0.25">
      <c r="A161" s="5"/>
      <c r="C161" s="8"/>
      <c r="D161" s="21" t="s">
        <v>445</v>
      </c>
      <c r="E161" s="17">
        <v>0</v>
      </c>
      <c r="F161" s="18">
        <v>0</v>
      </c>
      <c r="G161" s="18">
        <v>0</v>
      </c>
      <c r="H161" s="20">
        <f t="shared" si="21"/>
        <v>0</v>
      </c>
      <c r="I161" s="25">
        <v>0</v>
      </c>
      <c r="J161" s="20">
        <f t="shared" si="20"/>
        <v>0</v>
      </c>
      <c r="M161" s="15"/>
    </row>
    <row r="162" spans="1:13" x14ac:dyDescent="0.25">
      <c r="A162" s="5"/>
      <c r="C162" s="8"/>
      <c r="D162" s="39" t="s">
        <v>131</v>
      </c>
      <c r="E162" s="40">
        <v>0</v>
      </c>
      <c r="F162" s="40">
        <v>0</v>
      </c>
      <c r="G162" s="40">
        <v>0</v>
      </c>
      <c r="H162" s="40">
        <f>+H163</f>
        <v>0</v>
      </c>
      <c r="I162" s="41">
        <f>SUM(I163)</f>
        <v>27</v>
      </c>
      <c r="J162" s="40">
        <f t="shared" si="20"/>
        <v>100</v>
      </c>
      <c r="M162" s="15"/>
    </row>
    <row r="163" spans="1:13" x14ac:dyDescent="0.25">
      <c r="A163" s="5"/>
      <c r="C163" s="8"/>
      <c r="D163" s="21" t="s">
        <v>132</v>
      </c>
      <c r="E163" s="17">
        <v>0</v>
      </c>
      <c r="F163" s="18">
        <v>0</v>
      </c>
      <c r="G163" s="18">
        <v>0</v>
      </c>
      <c r="H163" s="20">
        <f t="shared" ref="H163" si="22">+E163+F163+G163</f>
        <v>0</v>
      </c>
      <c r="I163" s="25">
        <v>27</v>
      </c>
      <c r="J163" s="20">
        <f t="shared" si="20"/>
        <v>100</v>
      </c>
      <c r="M163" s="15"/>
    </row>
    <row r="164" spans="1:13" x14ac:dyDescent="0.25">
      <c r="A164" s="5"/>
      <c r="C164" s="8"/>
      <c r="D164" s="39" t="s">
        <v>133</v>
      </c>
      <c r="E164" s="40">
        <v>42054</v>
      </c>
      <c r="F164" s="40">
        <v>0</v>
      </c>
      <c r="G164" s="40">
        <v>0</v>
      </c>
      <c r="H164" s="40">
        <f>+H165+H166</f>
        <v>42054</v>
      </c>
      <c r="I164" s="41">
        <f>SUM(I165)</f>
        <v>29597.33</v>
      </c>
      <c r="J164" s="40">
        <f t="shared" si="20"/>
        <v>70.379345603271986</v>
      </c>
      <c r="M164" s="15"/>
    </row>
    <row r="165" spans="1:13" x14ac:dyDescent="0.25">
      <c r="A165" s="5"/>
      <c r="C165" s="8"/>
      <c r="D165" s="21" t="s">
        <v>133</v>
      </c>
      <c r="E165" s="17">
        <v>31944</v>
      </c>
      <c r="F165" s="18">
        <v>0</v>
      </c>
      <c r="G165" s="18">
        <v>0</v>
      </c>
      <c r="H165" s="20">
        <f>+E165+F165+G165</f>
        <v>31944</v>
      </c>
      <c r="I165" s="25">
        <v>29597.33</v>
      </c>
      <c r="J165" s="20">
        <f t="shared" si="20"/>
        <v>92.653800400701243</v>
      </c>
      <c r="M165" s="15"/>
    </row>
    <row r="166" spans="1:13" x14ac:dyDescent="0.25">
      <c r="A166" s="5"/>
      <c r="C166" s="8"/>
      <c r="D166" s="21" t="s">
        <v>406</v>
      </c>
      <c r="E166" s="17">
        <v>10110</v>
      </c>
      <c r="F166" s="18">
        <v>0</v>
      </c>
      <c r="G166" s="18">
        <v>0</v>
      </c>
      <c r="H166" s="20">
        <f>+E166+F166+G166</f>
        <v>10110</v>
      </c>
      <c r="I166" s="20">
        <v>0</v>
      </c>
      <c r="J166" s="20">
        <f t="shared" si="20"/>
        <v>0</v>
      </c>
      <c r="M166" s="15"/>
    </row>
    <row r="167" spans="1:13" x14ac:dyDescent="0.25">
      <c r="A167" s="5"/>
      <c r="C167" s="8"/>
      <c r="D167" s="39" t="s">
        <v>134</v>
      </c>
      <c r="E167" s="40">
        <v>15900000</v>
      </c>
      <c r="F167" s="40">
        <v>0</v>
      </c>
      <c r="G167" s="40">
        <v>0</v>
      </c>
      <c r="H167" s="41">
        <f>SUM(H168:H230)</f>
        <v>15900000</v>
      </c>
      <c r="I167" s="41">
        <f>SUM(I168:I230)</f>
        <v>19123409.66</v>
      </c>
      <c r="J167" s="40">
        <f t="shared" si="20"/>
        <v>120.27301672955974</v>
      </c>
      <c r="M167" s="15"/>
    </row>
    <row r="168" spans="1:13" x14ac:dyDescent="0.25">
      <c r="A168" s="5"/>
      <c r="C168" s="8"/>
      <c r="D168" s="21" t="s">
        <v>135</v>
      </c>
      <c r="E168" s="17">
        <v>0</v>
      </c>
      <c r="F168" s="18">
        <v>0</v>
      </c>
      <c r="G168" s="18">
        <v>0</v>
      </c>
      <c r="H168" s="20">
        <f>+E168+F168+G168</f>
        <v>0</v>
      </c>
      <c r="I168" s="25">
        <v>989</v>
      </c>
      <c r="J168" s="20">
        <f t="shared" si="20"/>
        <v>100</v>
      </c>
      <c r="M168" s="15"/>
    </row>
    <row r="169" spans="1:13" x14ac:dyDescent="0.25">
      <c r="A169" s="5"/>
      <c r="C169" s="8"/>
      <c r="D169" s="21" t="s">
        <v>136</v>
      </c>
      <c r="E169" s="17">
        <v>17537</v>
      </c>
      <c r="F169" s="18">
        <v>0</v>
      </c>
      <c r="G169" s="18">
        <v>0</v>
      </c>
      <c r="H169" s="20">
        <f t="shared" ref="H169:H230" si="23">+E169+F169+G169</f>
        <v>17537</v>
      </c>
      <c r="I169" s="25">
        <v>7819</v>
      </c>
      <c r="J169" s="20">
        <f t="shared" si="20"/>
        <v>44.585733021611453</v>
      </c>
      <c r="M169" s="15"/>
    </row>
    <row r="170" spans="1:13" x14ac:dyDescent="0.25">
      <c r="A170" s="5"/>
      <c r="C170" s="8"/>
      <c r="D170" s="21" t="s">
        <v>137</v>
      </c>
      <c r="E170" s="17">
        <v>71675</v>
      </c>
      <c r="F170" s="18">
        <v>0</v>
      </c>
      <c r="G170" s="18">
        <v>0</v>
      </c>
      <c r="H170" s="20">
        <f t="shared" si="23"/>
        <v>71675</v>
      </c>
      <c r="I170" s="25">
        <v>60924.66</v>
      </c>
      <c r="J170" s="20">
        <f t="shared" si="20"/>
        <v>85.001269619811666</v>
      </c>
      <c r="M170" s="15"/>
    </row>
    <row r="171" spans="1:13" x14ac:dyDescent="0.25">
      <c r="A171" s="5"/>
      <c r="C171" s="8"/>
      <c r="D171" s="21" t="s">
        <v>138</v>
      </c>
      <c r="E171" s="17">
        <v>0</v>
      </c>
      <c r="F171" s="18">
        <v>0</v>
      </c>
      <c r="G171" s="18">
        <v>0</v>
      </c>
      <c r="H171" s="20">
        <f t="shared" si="23"/>
        <v>0</v>
      </c>
      <c r="I171" s="25">
        <v>728</v>
      </c>
      <c r="J171" s="20">
        <f t="shared" si="20"/>
        <v>100</v>
      </c>
      <c r="M171" s="15"/>
    </row>
    <row r="172" spans="1:13" x14ac:dyDescent="0.25">
      <c r="A172" s="5"/>
      <c r="C172" s="8"/>
      <c r="D172" s="21" t="s">
        <v>139</v>
      </c>
      <c r="E172" s="17">
        <v>3178</v>
      </c>
      <c r="F172" s="18">
        <v>0</v>
      </c>
      <c r="G172" s="18">
        <v>0</v>
      </c>
      <c r="H172" s="20">
        <f t="shared" si="23"/>
        <v>3178</v>
      </c>
      <c r="I172" s="25">
        <v>0</v>
      </c>
      <c r="J172" s="20">
        <f t="shared" si="20"/>
        <v>0</v>
      </c>
      <c r="M172" s="15"/>
    </row>
    <row r="173" spans="1:13" x14ac:dyDescent="0.25">
      <c r="A173" s="5"/>
      <c r="C173" s="8"/>
      <c r="D173" s="21" t="s">
        <v>407</v>
      </c>
      <c r="E173" s="17">
        <v>16471</v>
      </c>
      <c r="F173" s="18">
        <v>0</v>
      </c>
      <c r="G173" s="18">
        <v>0</v>
      </c>
      <c r="H173" s="20">
        <f t="shared" si="23"/>
        <v>16471</v>
      </c>
      <c r="I173" s="25">
        <v>118932</v>
      </c>
      <c r="J173" s="20">
        <f t="shared" si="20"/>
        <v>722.06909112986455</v>
      </c>
      <c r="M173" s="15"/>
    </row>
    <row r="174" spans="1:13" x14ac:dyDescent="0.25">
      <c r="A174" s="5"/>
      <c r="C174" s="8"/>
      <c r="D174" s="21" t="s">
        <v>140</v>
      </c>
      <c r="E174" s="17">
        <v>148251</v>
      </c>
      <c r="F174" s="18">
        <v>0</v>
      </c>
      <c r="G174" s="18">
        <v>0</v>
      </c>
      <c r="H174" s="20">
        <f t="shared" si="23"/>
        <v>148251</v>
      </c>
      <c r="I174" s="25">
        <v>0</v>
      </c>
      <c r="J174" s="20">
        <f t="shared" si="20"/>
        <v>0</v>
      </c>
      <c r="M174" s="15"/>
    </row>
    <row r="175" spans="1:13" x14ac:dyDescent="0.25">
      <c r="A175" s="5"/>
      <c r="C175" s="8"/>
      <c r="D175" s="21" t="s">
        <v>141</v>
      </c>
      <c r="E175" s="17">
        <v>0</v>
      </c>
      <c r="F175" s="18">
        <v>0</v>
      </c>
      <c r="G175" s="18">
        <v>0</v>
      </c>
      <c r="H175" s="20">
        <f t="shared" si="23"/>
        <v>0</v>
      </c>
      <c r="I175" s="25">
        <v>1983</v>
      </c>
      <c r="J175" s="20">
        <f t="shared" si="20"/>
        <v>100</v>
      </c>
      <c r="M175" s="15"/>
    </row>
    <row r="176" spans="1:13" x14ac:dyDescent="0.25">
      <c r="A176" s="5"/>
      <c r="C176" s="8"/>
      <c r="D176" s="21" t="s">
        <v>142</v>
      </c>
      <c r="E176" s="17">
        <v>3826461</v>
      </c>
      <c r="F176" s="18">
        <v>0</v>
      </c>
      <c r="G176" s="18">
        <v>0</v>
      </c>
      <c r="H176" s="20">
        <f t="shared" si="23"/>
        <v>3826461</v>
      </c>
      <c r="I176" s="25">
        <v>3715433</v>
      </c>
      <c r="J176" s="20">
        <f t="shared" si="20"/>
        <v>97.098415481041101</v>
      </c>
      <c r="M176" s="15"/>
    </row>
    <row r="177" spans="1:13" ht="16.5" customHeight="1" x14ac:dyDescent="0.25">
      <c r="A177" s="5"/>
      <c r="C177" s="8"/>
      <c r="D177" s="21" t="s">
        <v>143</v>
      </c>
      <c r="E177" s="17">
        <v>24787</v>
      </c>
      <c r="F177" s="18">
        <v>0</v>
      </c>
      <c r="G177" s="18">
        <v>0</v>
      </c>
      <c r="H177" s="20">
        <f t="shared" si="23"/>
        <v>24787</v>
      </c>
      <c r="I177" s="25">
        <v>4970</v>
      </c>
      <c r="J177" s="20">
        <f t="shared" si="20"/>
        <v>20.050833097994918</v>
      </c>
      <c r="M177" s="15"/>
    </row>
    <row r="178" spans="1:13" x14ac:dyDescent="0.25">
      <c r="A178" s="5"/>
      <c r="C178" s="8"/>
      <c r="D178" s="21" t="s">
        <v>144</v>
      </c>
      <c r="E178" s="17">
        <v>58543</v>
      </c>
      <c r="F178" s="18">
        <v>0</v>
      </c>
      <c r="G178" s="18">
        <v>0</v>
      </c>
      <c r="H178" s="20">
        <f t="shared" si="23"/>
        <v>58543</v>
      </c>
      <c r="I178" s="25">
        <v>39680</v>
      </c>
      <c r="J178" s="20">
        <f t="shared" si="20"/>
        <v>67.779239191705244</v>
      </c>
      <c r="M178" s="15"/>
    </row>
    <row r="179" spans="1:13" x14ac:dyDescent="0.25">
      <c r="A179" s="5"/>
      <c r="C179" s="8"/>
      <c r="D179" s="21" t="s">
        <v>145</v>
      </c>
      <c r="E179" s="17">
        <v>0</v>
      </c>
      <c r="F179" s="18">
        <v>0</v>
      </c>
      <c r="G179" s="18">
        <v>0</v>
      </c>
      <c r="H179" s="20">
        <f t="shared" si="23"/>
        <v>0</v>
      </c>
      <c r="I179" s="25">
        <v>796</v>
      </c>
      <c r="J179" s="20">
        <f t="shared" si="20"/>
        <v>100</v>
      </c>
      <c r="M179" s="15"/>
    </row>
    <row r="180" spans="1:13" x14ac:dyDescent="0.25">
      <c r="A180" s="5"/>
      <c r="C180" s="8"/>
      <c r="D180" s="21" t="s">
        <v>146</v>
      </c>
      <c r="E180" s="17">
        <v>1714750</v>
      </c>
      <c r="F180" s="18">
        <v>0</v>
      </c>
      <c r="G180" s="18">
        <v>0</v>
      </c>
      <c r="H180" s="20">
        <f t="shared" si="23"/>
        <v>1714750</v>
      </c>
      <c r="I180" s="25">
        <v>1658667</v>
      </c>
      <c r="J180" s="20">
        <f t="shared" si="20"/>
        <v>96.729377460271181</v>
      </c>
      <c r="M180" s="15"/>
    </row>
    <row r="181" spans="1:13" x14ac:dyDescent="0.25">
      <c r="A181" s="5"/>
      <c r="C181" s="8"/>
      <c r="D181" s="21" t="s">
        <v>147</v>
      </c>
      <c r="E181" s="17">
        <v>111919</v>
      </c>
      <c r="F181" s="18">
        <v>0</v>
      </c>
      <c r="G181" s="18">
        <v>0</v>
      </c>
      <c r="H181" s="20">
        <f t="shared" si="23"/>
        <v>111919</v>
      </c>
      <c r="I181" s="25">
        <v>73048</v>
      </c>
      <c r="J181" s="20">
        <f t="shared" si="20"/>
        <v>65.268631778339696</v>
      </c>
      <c r="M181" s="15"/>
    </row>
    <row r="182" spans="1:13" ht="12.75" customHeight="1" x14ac:dyDescent="0.25">
      <c r="A182" s="5"/>
      <c r="C182" s="8"/>
      <c r="D182" s="21" t="s">
        <v>148</v>
      </c>
      <c r="E182" s="17">
        <v>3926</v>
      </c>
      <c r="F182" s="18">
        <v>0</v>
      </c>
      <c r="G182" s="18">
        <v>0</v>
      </c>
      <c r="H182" s="20">
        <f t="shared" si="23"/>
        <v>3926</v>
      </c>
      <c r="I182" s="25">
        <v>2912</v>
      </c>
      <c r="J182" s="20">
        <f t="shared" si="20"/>
        <v>74.172185430463571</v>
      </c>
      <c r="M182" s="15"/>
    </row>
    <row r="183" spans="1:13" x14ac:dyDescent="0.25">
      <c r="A183" s="5"/>
      <c r="C183" s="8"/>
      <c r="D183" s="21" t="s">
        <v>149</v>
      </c>
      <c r="E183" s="17">
        <v>14452</v>
      </c>
      <c r="F183" s="18">
        <v>0</v>
      </c>
      <c r="G183" s="18">
        <v>0</v>
      </c>
      <c r="H183" s="20">
        <f t="shared" si="23"/>
        <v>14452</v>
      </c>
      <c r="I183" s="25">
        <v>24095</v>
      </c>
      <c r="J183" s="20">
        <f t="shared" si="20"/>
        <v>166.72432881262108</v>
      </c>
      <c r="M183" s="15"/>
    </row>
    <row r="184" spans="1:13" x14ac:dyDescent="0.25">
      <c r="A184" s="5"/>
      <c r="C184" s="8"/>
      <c r="D184" s="21" t="s">
        <v>150</v>
      </c>
      <c r="E184" s="17">
        <v>751910</v>
      </c>
      <c r="F184" s="18">
        <v>0</v>
      </c>
      <c r="G184" s="18">
        <v>0</v>
      </c>
      <c r="H184" s="20">
        <f t="shared" si="23"/>
        <v>751910</v>
      </c>
      <c r="I184" s="25">
        <v>390985</v>
      </c>
      <c r="J184" s="20">
        <f t="shared" si="20"/>
        <v>51.998909443949401</v>
      </c>
      <c r="M184" s="15"/>
    </row>
    <row r="185" spans="1:13" x14ac:dyDescent="0.25">
      <c r="A185" s="5"/>
      <c r="C185" s="8"/>
      <c r="D185" s="21" t="s">
        <v>151</v>
      </c>
      <c r="E185" s="17">
        <v>272859</v>
      </c>
      <c r="F185" s="18">
        <v>0</v>
      </c>
      <c r="G185" s="18">
        <v>0</v>
      </c>
      <c r="H185" s="20">
        <f t="shared" si="23"/>
        <v>272859</v>
      </c>
      <c r="I185" s="25">
        <v>19316</v>
      </c>
      <c r="J185" s="20">
        <f t="shared" si="20"/>
        <v>7.079114121212787</v>
      </c>
      <c r="M185" s="15"/>
    </row>
    <row r="186" spans="1:13" x14ac:dyDescent="0.25">
      <c r="A186" s="5"/>
      <c r="C186" s="8"/>
      <c r="D186" s="21" t="s">
        <v>408</v>
      </c>
      <c r="E186" s="17">
        <v>10525</v>
      </c>
      <c r="F186" s="18">
        <v>0</v>
      </c>
      <c r="G186" s="18">
        <v>0</v>
      </c>
      <c r="H186" s="20">
        <f t="shared" si="23"/>
        <v>10525</v>
      </c>
      <c r="I186" s="25">
        <v>4221</v>
      </c>
      <c r="J186" s="20">
        <f t="shared" si="20"/>
        <v>40.104513064133016</v>
      </c>
      <c r="M186" s="15"/>
    </row>
    <row r="187" spans="1:13" x14ac:dyDescent="0.25">
      <c r="A187" s="5"/>
      <c r="C187" s="8"/>
      <c r="D187" s="21" t="s">
        <v>152</v>
      </c>
      <c r="E187" s="17">
        <v>70897</v>
      </c>
      <c r="F187" s="18">
        <v>0</v>
      </c>
      <c r="G187" s="18">
        <v>0</v>
      </c>
      <c r="H187" s="20">
        <f t="shared" si="23"/>
        <v>70897</v>
      </c>
      <c r="I187" s="25">
        <v>112148</v>
      </c>
      <c r="J187" s="20">
        <f t="shared" si="20"/>
        <v>158.1844083670677</v>
      </c>
      <c r="M187" s="15"/>
    </row>
    <row r="188" spans="1:13" x14ac:dyDescent="0.25">
      <c r="A188" s="5"/>
      <c r="C188" s="8"/>
      <c r="D188" s="21" t="s">
        <v>153</v>
      </c>
      <c r="E188" s="17">
        <v>24310</v>
      </c>
      <c r="F188" s="18">
        <v>0</v>
      </c>
      <c r="G188" s="18">
        <v>0</v>
      </c>
      <c r="H188" s="20">
        <f t="shared" si="23"/>
        <v>24310</v>
      </c>
      <c r="I188" s="25">
        <v>34132</v>
      </c>
      <c r="J188" s="20">
        <f t="shared" si="20"/>
        <v>140.40312628547923</v>
      </c>
      <c r="M188" s="15"/>
    </row>
    <row r="189" spans="1:13" ht="15" customHeight="1" x14ac:dyDescent="0.25">
      <c r="A189" s="5"/>
      <c r="C189" s="8"/>
      <c r="D189" s="21" t="s">
        <v>154</v>
      </c>
      <c r="E189" s="17">
        <v>88578</v>
      </c>
      <c r="F189" s="18">
        <v>0</v>
      </c>
      <c r="G189" s="18">
        <v>0</v>
      </c>
      <c r="H189" s="20">
        <f t="shared" si="23"/>
        <v>88578</v>
      </c>
      <c r="I189" s="25">
        <v>97686</v>
      </c>
      <c r="J189" s="20">
        <f t="shared" si="20"/>
        <v>110.28246291404187</v>
      </c>
      <c r="M189" s="15"/>
    </row>
    <row r="190" spans="1:13" ht="14.25" customHeight="1" x14ac:dyDescent="0.25">
      <c r="A190" s="5"/>
      <c r="C190" s="8"/>
      <c r="D190" s="21" t="s">
        <v>155</v>
      </c>
      <c r="E190" s="17">
        <v>0</v>
      </c>
      <c r="F190" s="18">
        <v>0</v>
      </c>
      <c r="G190" s="18">
        <v>0</v>
      </c>
      <c r="H190" s="20">
        <f t="shared" si="23"/>
        <v>0</v>
      </c>
      <c r="I190" s="25">
        <v>432</v>
      </c>
      <c r="J190" s="20">
        <f t="shared" si="20"/>
        <v>100</v>
      </c>
      <c r="M190" s="15"/>
    </row>
    <row r="191" spans="1:13" x14ac:dyDescent="0.25">
      <c r="A191" s="5"/>
      <c r="C191" s="8"/>
      <c r="D191" s="21" t="s">
        <v>156</v>
      </c>
      <c r="E191" s="17">
        <v>0</v>
      </c>
      <c r="F191" s="18">
        <v>0</v>
      </c>
      <c r="G191" s="18">
        <v>0</v>
      </c>
      <c r="H191" s="20">
        <f t="shared" si="23"/>
        <v>0</v>
      </c>
      <c r="I191" s="25">
        <v>2072</v>
      </c>
      <c r="J191" s="20">
        <f t="shared" si="20"/>
        <v>100</v>
      </c>
      <c r="M191" s="15"/>
    </row>
    <row r="192" spans="1:13" x14ac:dyDescent="0.25">
      <c r="A192" s="5"/>
      <c r="C192" s="8"/>
      <c r="D192" s="21" t="s">
        <v>157</v>
      </c>
      <c r="E192" s="17">
        <v>0</v>
      </c>
      <c r="F192" s="18">
        <v>0</v>
      </c>
      <c r="G192" s="18">
        <v>0</v>
      </c>
      <c r="H192" s="20">
        <f t="shared" si="23"/>
        <v>0</v>
      </c>
      <c r="I192" s="25">
        <v>3150</v>
      </c>
      <c r="J192" s="20">
        <f t="shared" si="20"/>
        <v>100</v>
      </c>
      <c r="M192" s="15"/>
    </row>
    <row r="193" spans="1:13" x14ac:dyDescent="0.25">
      <c r="A193" s="5"/>
      <c r="C193" s="8"/>
      <c r="D193" s="21" t="s">
        <v>158</v>
      </c>
      <c r="E193" s="17">
        <v>161368</v>
      </c>
      <c r="F193" s="18">
        <v>0</v>
      </c>
      <c r="G193" s="18">
        <v>0</v>
      </c>
      <c r="H193" s="20">
        <f t="shared" si="23"/>
        <v>161368</v>
      </c>
      <c r="I193" s="25">
        <v>145104</v>
      </c>
      <c r="J193" s="20">
        <f t="shared" si="20"/>
        <v>89.921173962619605</v>
      </c>
      <c r="M193" s="15"/>
    </row>
    <row r="194" spans="1:13" x14ac:dyDescent="0.25">
      <c r="A194" s="5"/>
      <c r="C194" s="8"/>
      <c r="D194" s="21" t="s">
        <v>159</v>
      </c>
      <c r="E194" s="17">
        <v>96019</v>
      </c>
      <c r="F194" s="18">
        <v>0</v>
      </c>
      <c r="G194" s="18">
        <v>0</v>
      </c>
      <c r="H194" s="20">
        <f t="shared" si="23"/>
        <v>96019</v>
      </c>
      <c r="I194" s="25">
        <v>151184</v>
      </c>
      <c r="J194" s="20">
        <f t="shared" si="20"/>
        <v>157.45217092450451</v>
      </c>
      <c r="M194" s="15"/>
    </row>
    <row r="195" spans="1:13" x14ac:dyDescent="0.25">
      <c r="A195" s="5"/>
      <c r="C195" s="8"/>
      <c r="D195" s="21" t="s">
        <v>160</v>
      </c>
      <c r="E195" s="17">
        <v>281334</v>
      </c>
      <c r="F195" s="18">
        <v>0</v>
      </c>
      <c r="G195" s="18">
        <v>0</v>
      </c>
      <c r="H195" s="20">
        <f t="shared" si="23"/>
        <v>281334</v>
      </c>
      <c r="I195" s="25">
        <v>677556</v>
      </c>
      <c r="J195" s="20">
        <f t="shared" si="20"/>
        <v>240.8368700548103</v>
      </c>
      <c r="M195" s="15"/>
    </row>
    <row r="196" spans="1:13" x14ac:dyDescent="0.25">
      <c r="A196" s="5"/>
      <c r="C196" s="8"/>
      <c r="D196" s="21" t="s">
        <v>161</v>
      </c>
      <c r="E196" s="17">
        <v>0</v>
      </c>
      <c r="F196" s="18">
        <v>0</v>
      </c>
      <c r="G196" s="18">
        <v>0</v>
      </c>
      <c r="H196" s="20">
        <f t="shared" si="23"/>
        <v>0</v>
      </c>
      <c r="I196" s="25">
        <v>826</v>
      </c>
      <c r="J196" s="20">
        <f t="shared" si="20"/>
        <v>100</v>
      </c>
      <c r="M196" s="15"/>
    </row>
    <row r="197" spans="1:13" x14ac:dyDescent="0.25">
      <c r="A197" s="5"/>
      <c r="C197" s="8"/>
      <c r="D197" s="21" t="s">
        <v>162</v>
      </c>
      <c r="E197" s="17">
        <v>164771</v>
      </c>
      <c r="F197" s="18">
        <v>0</v>
      </c>
      <c r="G197" s="18">
        <v>0</v>
      </c>
      <c r="H197" s="20">
        <f t="shared" si="23"/>
        <v>164771</v>
      </c>
      <c r="I197" s="25">
        <v>222723</v>
      </c>
      <c r="J197" s="20">
        <f t="shared" si="20"/>
        <v>135.17123765711199</v>
      </c>
      <c r="M197" s="15"/>
    </row>
    <row r="198" spans="1:13" x14ac:dyDescent="0.25">
      <c r="A198" s="5"/>
      <c r="C198" s="8"/>
      <c r="D198" s="21" t="s">
        <v>163</v>
      </c>
      <c r="E198" s="17">
        <v>36187</v>
      </c>
      <c r="F198" s="18">
        <v>0</v>
      </c>
      <c r="G198" s="18">
        <v>0</v>
      </c>
      <c r="H198" s="20">
        <f t="shared" si="23"/>
        <v>36187</v>
      </c>
      <c r="I198" s="25">
        <v>68386</v>
      </c>
      <c r="J198" s="20">
        <f t="shared" si="20"/>
        <v>188.97946776466688</v>
      </c>
      <c r="M198" s="15"/>
    </row>
    <row r="199" spans="1:13" x14ac:dyDescent="0.25">
      <c r="A199" s="5"/>
      <c r="C199" s="8"/>
      <c r="D199" s="21" t="s">
        <v>164</v>
      </c>
      <c r="E199" s="17">
        <v>11797</v>
      </c>
      <c r="F199" s="18">
        <v>0</v>
      </c>
      <c r="G199" s="18">
        <v>0</v>
      </c>
      <c r="H199" s="20">
        <f t="shared" si="23"/>
        <v>11797</v>
      </c>
      <c r="I199" s="25">
        <v>11276</v>
      </c>
      <c r="J199" s="20">
        <f t="shared" si="20"/>
        <v>95.583622954988556</v>
      </c>
      <c r="M199" s="15"/>
    </row>
    <row r="200" spans="1:13" x14ac:dyDescent="0.25">
      <c r="A200" s="5"/>
      <c r="C200" s="8"/>
      <c r="D200" s="21" t="s">
        <v>165</v>
      </c>
      <c r="E200" s="17">
        <v>61898</v>
      </c>
      <c r="F200" s="18">
        <v>0</v>
      </c>
      <c r="G200" s="18">
        <v>0</v>
      </c>
      <c r="H200" s="20">
        <f>+E200+F200+G200</f>
        <v>61898</v>
      </c>
      <c r="I200" s="25">
        <v>76440</v>
      </c>
      <c r="J200" s="20">
        <f t="shared" si="20"/>
        <v>123.49348928883002</v>
      </c>
      <c r="M200" s="15"/>
    </row>
    <row r="201" spans="1:13" ht="16.5" customHeight="1" x14ac:dyDescent="0.25">
      <c r="A201" s="5"/>
      <c r="C201" s="8"/>
      <c r="D201" s="21" t="s">
        <v>166</v>
      </c>
      <c r="E201" s="17">
        <v>11701</v>
      </c>
      <c r="F201" s="18">
        <v>0</v>
      </c>
      <c r="G201" s="18">
        <v>0</v>
      </c>
      <c r="H201" s="20">
        <f t="shared" si="23"/>
        <v>11701</v>
      </c>
      <c r="I201" s="25">
        <v>17610</v>
      </c>
      <c r="J201" s="20">
        <f t="shared" si="20"/>
        <v>150.49995726860951</v>
      </c>
      <c r="M201" s="15"/>
    </row>
    <row r="202" spans="1:13" ht="15.75" customHeight="1" x14ac:dyDescent="0.25">
      <c r="A202" s="5"/>
      <c r="C202" s="8"/>
      <c r="D202" s="21" t="s">
        <v>167</v>
      </c>
      <c r="E202" s="17">
        <v>0</v>
      </c>
      <c r="F202" s="18">
        <v>0</v>
      </c>
      <c r="G202" s="18">
        <v>0</v>
      </c>
      <c r="H202" s="20">
        <f t="shared" si="23"/>
        <v>0</v>
      </c>
      <c r="I202" s="25">
        <v>30</v>
      </c>
      <c r="J202" s="20">
        <f t="shared" si="20"/>
        <v>100</v>
      </c>
      <c r="M202" s="15"/>
    </row>
    <row r="203" spans="1:13" x14ac:dyDescent="0.25">
      <c r="A203" s="5"/>
      <c r="C203" s="8"/>
      <c r="D203" s="21" t="s">
        <v>168</v>
      </c>
      <c r="E203" s="17">
        <v>0</v>
      </c>
      <c r="F203" s="18">
        <v>0</v>
      </c>
      <c r="G203" s="18">
        <v>0</v>
      </c>
      <c r="H203" s="20">
        <f t="shared" si="23"/>
        <v>0</v>
      </c>
      <c r="I203" s="25">
        <v>47</v>
      </c>
      <c r="J203" s="20">
        <f t="shared" si="20"/>
        <v>100</v>
      </c>
      <c r="M203" s="15"/>
    </row>
    <row r="204" spans="1:13" x14ac:dyDescent="0.25">
      <c r="A204" s="5"/>
      <c r="C204" s="8"/>
      <c r="D204" s="21" t="s">
        <v>169</v>
      </c>
      <c r="E204" s="17">
        <v>0</v>
      </c>
      <c r="F204" s="18">
        <v>0</v>
      </c>
      <c r="G204" s="18">
        <v>0</v>
      </c>
      <c r="H204" s="20">
        <f t="shared" si="23"/>
        <v>0</v>
      </c>
      <c r="I204" s="25">
        <v>120</v>
      </c>
      <c r="J204" s="20">
        <f t="shared" si="20"/>
        <v>100</v>
      </c>
      <c r="M204" s="15"/>
    </row>
    <row r="205" spans="1:13" x14ac:dyDescent="0.25">
      <c r="A205" s="5"/>
      <c r="C205" s="8"/>
      <c r="D205" s="21" t="s">
        <v>170</v>
      </c>
      <c r="E205" s="17">
        <v>331355</v>
      </c>
      <c r="F205" s="18">
        <v>0</v>
      </c>
      <c r="G205" s="18">
        <v>0</v>
      </c>
      <c r="H205" s="20">
        <f t="shared" si="23"/>
        <v>331355</v>
      </c>
      <c r="I205" s="25">
        <v>285768</v>
      </c>
      <c r="J205" s="20">
        <f t="shared" si="20"/>
        <v>86.242247740338911</v>
      </c>
      <c r="M205" s="15"/>
    </row>
    <row r="206" spans="1:13" x14ac:dyDescent="0.25">
      <c r="A206" s="5"/>
      <c r="C206" s="8"/>
      <c r="D206" s="21" t="s">
        <v>171</v>
      </c>
      <c r="E206" s="17">
        <v>94652</v>
      </c>
      <c r="F206" s="18">
        <v>0</v>
      </c>
      <c r="G206" s="18">
        <v>0</v>
      </c>
      <c r="H206" s="20">
        <f t="shared" si="23"/>
        <v>94652</v>
      </c>
      <c r="I206" s="25">
        <v>124444</v>
      </c>
      <c r="J206" s="20">
        <f t="shared" si="20"/>
        <v>131.47529898998437</v>
      </c>
      <c r="M206" s="15"/>
    </row>
    <row r="207" spans="1:13" x14ac:dyDescent="0.25">
      <c r="A207" s="5"/>
      <c r="C207" s="8"/>
      <c r="D207" s="21" t="s">
        <v>172</v>
      </c>
      <c r="E207" s="17">
        <v>1658910</v>
      </c>
      <c r="F207" s="18">
        <v>0</v>
      </c>
      <c r="G207" s="18">
        <v>0</v>
      </c>
      <c r="H207" s="20">
        <f t="shared" si="23"/>
        <v>1658910</v>
      </c>
      <c r="I207" s="25">
        <v>2580288</v>
      </c>
      <c r="J207" s="20">
        <f t="shared" si="20"/>
        <v>155.54116859865817</v>
      </c>
      <c r="M207" s="15"/>
    </row>
    <row r="208" spans="1:13" x14ac:dyDescent="0.25">
      <c r="A208" s="5"/>
      <c r="C208" s="8"/>
      <c r="D208" s="21" t="s">
        <v>173</v>
      </c>
      <c r="E208" s="17">
        <v>772962</v>
      </c>
      <c r="F208" s="18">
        <v>0</v>
      </c>
      <c r="G208" s="18">
        <v>0</v>
      </c>
      <c r="H208" s="20">
        <f t="shared" si="23"/>
        <v>772962</v>
      </c>
      <c r="I208" s="25">
        <v>1080633</v>
      </c>
      <c r="J208" s="20">
        <f t="shared" si="20"/>
        <v>139.80415596109512</v>
      </c>
      <c r="M208" s="15"/>
    </row>
    <row r="209" spans="1:13" x14ac:dyDescent="0.25">
      <c r="A209" s="5"/>
      <c r="C209" s="8"/>
      <c r="D209" s="21" t="s">
        <v>174</v>
      </c>
      <c r="E209" s="17">
        <v>174533</v>
      </c>
      <c r="F209" s="18">
        <v>0</v>
      </c>
      <c r="G209" s="18">
        <v>0</v>
      </c>
      <c r="H209" s="20">
        <f t="shared" si="23"/>
        <v>174533</v>
      </c>
      <c r="I209" s="25">
        <v>1370999</v>
      </c>
      <c r="J209" s="20">
        <f t="shared" si="20"/>
        <v>785.5242275099838</v>
      </c>
      <c r="M209" s="15"/>
    </row>
    <row r="210" spans="1:13" x14ac:dyDescent="0.25">
      <c r="A210" s="5"/>
      <c r="C210" s="8"/>
      <c r="D210" s="21" t="s">
        <v>175</v>
      </c>
      <c r="E210" s="17">
        <v>108787</v>
      </c>
      <c r="F210" s="18">
        <v>0</v>
      </c>
      <c r="G210" s="18">
        <v>0</v>
      </c>
      <c r="H210" s="20">
        <f t="shared" si="23"/>
        <v>108787</v>
      </c>
      <c r="I210" s="25">
        <v>947992</v>
      </c>
      <c r="J210" s="20">
        <f t="shared" si="20"/>
        <v>871.4202983812404</v>
      </c>
      <c r="M210" s="15"/>
    </row>
    <row r="211" spans="1:13" ht="15.75" customHeight="1" x14ac:dyDescent="0.25">
      <c r="A211" s="5"/>
      <c r="C211" s="8"/>
      <c r="D211" s="21" t="s">
        <v>176</v>
      </c>
      <c r="E211" s="17">
        <v>3322</v>
      </c>
      <c r="F211" s="18">
        <v>0</v>
      </c>
      <c r="G211" s="18">
        <v>0</v>
      </c>
      <c r="H211" s="20">
        <f t="shared" si="23"/>
        <v>3322</v>
      </c>
      <c r="I211" s="25">
        <v>364</v>
      </c>
      <c r="J211" s="20">
        <f t="shared" ref="J211:J274" si="24">IF(I211=0,0,IF(H211=0,100,I211/H211*100))</f>
        <v>10.957254665863937</v>
      </c>
      <c r="M211" s="15"/>
    </row>
    <row r="212" spans="1:13" ht="15" customHeight="1" x14ac:dyDescent="0.25">
      <c r="A212" s="5"/>
      <c r="C212" s="8"/>
      <c r="D212" s="21" t="s">
        <v>177</v>
      </c>
      <c r="E212" s="17">
        <v>0</v>
      </c>
      <c r="F212" s="18">
        <v>0</v>
      </c>
      <c r="G212" s="18">
        <v>0</v>
      </c>
      <c r="H212" s="20">
        <f t="shared" si="23"/>
        <v>0</v>
      </c>
      <c r="I212" s="25">
        <v>438</v>
      </c>
      <c r="J212" s="20">
        <f t="shared" si="24"/>
        <v>100</v>
      </c>
      <c r="M212" s="15"/>
    </row>
    <row r="213" spans="1:13" ht="15" customHeight="1" x14ac:dyDescent="0.25">
      <c r="A213" s="5"/>
      <c r="C213" s="8"/>
      <c r="D213" s="21" t="s">
        <v>409</v>
      </c>
      <c r="E213" s="17">
        <v>1971</v>
      </c>
      <c r="F213" s="18">
        <v>0</v>
      </c>
      <c r="G213" s="18">
        <v>0</v>
      </c>
      <c r="H213" s="20">
        <f t="shared" si="23"/>
        <v>1971</v>
      </c>
      <c r="I213" s="25">
        <v>32741</v>
      </c>
      <c r="J213" s="20">
        <f t="shared" si="24"/>
        <v>1661.136478944698</v>
      </c>
      <c r="M213" s="15"/>
    </row>
    <row r="214" spans="1:13" ht="15" customHeight="1" x14ac:dyDescent="0.25">
      <c r="A214" s="5"/>
      <c r="C214" s="8"/>
      <c r="D214" s="21" t="s">
        <v>178</v>
      </c>
      <c r="E214" s="17">
        <v>0</v>
      </c>
      <c r="F214" s="18">
        <v>0</v>
      </c>
      <c r="G214" s="18">
        <v>0</v>
      </c>
      <c r="H214" s="20">
        <f t="shared" si="23"/>
        <v>0</v>
      </c>
      <c r="I214" s="25">
        <v>0</v>
      </c>
      <c r="J214" s="20">
        <f t="shared" si="24"/>
        <v>0</v>
      </c>
      <c r="M214" s="15"/>
    </row>
    <row r="215" spans="1:13" ht="15" customHeight="1" x14ac:dyDescent="0.25">
      <c r="A215" s="5"/>
      <c r="C215" s="8"/>
      <c r="D215" s="21" t="s">
        <v>179</v>
      </c>
      <c r="E215" s="17">
        <v>0</v>
      </c>
      <c r="F215" s="18">
        <v>0</v>
      </c>
      <c r="G215" s="18">
        <v>0</v>
      </c>
      <c r="H215" s="20">
        <f t="shared" si="23"/>
        <v>0</v>
      </c>
      <c r="I215" s="25">
        <v>735</v>
      </c>
      <c r="J215" s="20">
        <f t="shared" si="24"/>
        <v>100</v>
      </c>
      <c r="M215" s="15"/>
    </row>
    <row r="216" spans="1:13" x14ac:dyDescent="0.25">
      <c r="A216" s="5"/>
      <c r="C216" s="8"/>
      <c r="D216" s="21" t="s">
        <v>180</v>
      </c>
      <c r="E216" s="17">
        <v>51865</v>
      </c>
      <c r="F216" s="18">
        <v>0</v>
      </c>
      <c r="G216" s="18">
        <v>0</v>
      </c>
      <c r="H216" s="20">
        <f t="shared" si="23"/>
        <v>51865</v>
      </c>
      <c r="I216" s="25">
        <v>67680</v>
      </c>
      <c r="J216" s="20">
        <f t="shared" si="24"/>
        <v>130.49262508435362</v>
      </c>
      <c r="M216" s="15"/>
    </row>
    <row r="217" spans="1:13" x14ac:dyDescent="0.25">
      <c r="A217" s="5"/>
      <c r="C217" s="8"/>
      <c r="D217" s="21" t="s">
        <v>181</v>
      </c>
      <c r="E217" s="17">
        <v>148696</v>
      </c>
      <c r="F217" s="18">
        <v>0</v>
      </c>
      <c r="G217" s="18">
        <v>0</v>
      </c>
      <c r="H217" s="20">
        <f t="shared" si="23"/>
        <v>148696</v>
      </c>
      <c r="I217" s="25">
        <v>80636</v>
      </c>
      <c r="J217" s="20">
        <f t="shared" si="24"/>
        <v>54.228762037983536</v>
      </c>
      <c r="M217" s="15"/>
    </row>
    <row r="218" spans="1:13" ht="17.25" customHeight="1" x14ac:dyDescent="0.25">
      <c r="A218" s="5"/>
      <c r="C218" s="8"/>
      <c r="D218" s="21" t="s">
        <v>182</v>
      </c>
      <c r="E218" s="17">
        <v>17918</v>
      </c>
      <c r="F218" s="18">
        <v>0</v>
      </c>
      <c r="G218" s="18">
        <v>0</v>
      </c>
      <c r="H218" s="20">
        <f t="shared" si="23"/>
        <v>17918</v>
      </c>
      <c r="I218" s="25">
        <v>10778</v>
      </c>
      <c r="J218" s="20">
        <f t="shared" si="24"/>
        <v>60.151802656546494</v>
      </c>
      <c r="M218" s="15"/>
    </row>
    <row r="219" spans="1:13" x14ac:dyDescent="0.25">
      <c r="A219" s="5"/>
      <c r="C219" s="8"/>
      <c r="D219" s="21" t="s">
        <v>183</v>
      </c>
      <c r="E219" s="17">
        <v>0</v>
      </c>
      <c r="F219" s="18">
        <v>0</v>
      </c>
      <c r="G219" s="18">
        <v>0</v>
      </c>
      <c r="H219" s="20">
        <f>+E219+F219+G219</f>
        <v>0</v>
      </c>
      <c r="I219" s="25">
        <v>4008</v>
      </c>
      <c r="J219" s="20">
        <f t="shared" si="24"/>
        <v>100</v>
      </c>
      <c r="M219" s="15"/>
    </row>
    <row r="220" spans="1:13" x14ac:dyDescent="0.25">
      <c r="A220" s="5"/>
      <c r="C220" s="8"/>
      <c r="D220" s="21" t="s">
        <v>184</v>
      </c>
      <c r="E220" s="17">
        <v>0</v>
      </c>
      <c r="F220" s="18">
        <v>0</v>
      </c>
      <c r="G220" s="18">
        <v>0</v>
      </c>
      <c r="H220" s="20">
        <f t="shared" si="23"/>
        <v>0</v>
      </c>
      <c r="I220" s="25">
        <v>1368</v>
      </c>
      <c r="J220" s="20">
        <f t="shared" si="24"/>
        <v>100</v>
      </c>
      <c r="M220" s="15"/>
    </row>
    <row r="221" spans="1:13" x14ac:dyDescent="0.25">
      <c r="A221" s="5"/>
      <c r="D221" s="21" t="s">
        <v>185</v>
      </c>
      <c r="E221" s="17">
        <v>294706</v>
      </c>
      <c r="F221" s="18">
        <v>0</v>
      </c>
      <c r="G221" s="18">
        <v>0</v>
      </c>
      <c r="H221" s="20">
        <f t="shared" si="23"/>
        <v>294706</v>
      </c>
      <c r="I221" s="25">
        <v>182620</v>
      </c>
      <c r="J221" s="20">
        <f t="shared" si="24"/>
        <v>61.966841530202984</v>
      </c>
      <c r="M221" s="15"/>
    </row>
    <row r="222" spans="1:13" x14ac:dyDescent="0.25">
      <c r="A222" s="5"/>
      <c r="D222" s="21" t="s">
        <v>186</v>
      </c>
      <c r="E222" s="17">
        <v>81884</v>
      </c>
      <c r="F222" s="18">
        <v>0</v>
      </c>
      <c r="G222" s="18">
        <v>0</v>
      </c>
      <c r="H222" s="20">
        <f t="shared" si="23"/>
        <v>81884</v>
      </c>
      <c r="I222" s="25">
        <v>84875</v>
      </c>
      <c r="J222" s="20">
        <f t="shared" si="24"/>
        <v>103.65272824971912</v>
      </c>
      <c r="M222" s="15"/>
    </row>
    <row r="223" spans="1:13" x14ac:dyDescent="0.25">
      <c r="A223" s="5"/>
      <c r="D223" s="21" t="s">
        <v>187</v>
      </c>
      <c r="E223" s="17">
        <v>3391246</v>
      </c>
      <c r="F223" s="18">
        <v>0</v>
      </c>
      <c r="G223" s="18">
        <v>0</v>
      </c>
      <c r="H223" s="20">
        <f t="shared" si="23"/>
        <v>3391246</v>
      </c>
      <c r="I223" s="25">
        <v>3831371</v>
      </c>
      <c r="J223" s="20">
        <f t="shared" si="24"/>
        <v>112.97826816456254</v>
      </c>
      <c r="M223" s="15"/>
    </row>
    <row r="224" spans="1:13" x14ac:dyDescent="0.25">
      <c r="A224" s="5"/>
      <c r="D224" s="21" t="s">
        <v>188</v>
      </c>
      <c r="E224" s="17">
        <v>8378</v>
      </c>
      <c r="F224" s="18">
        <v>0</v>
      </c>
      <c r="G224" s="18">
        <v>0</v>
      </c>
      <c r="H224" s="20">
        <f t="shared" si="23"/>
        <v>8378</v>
      </c>
      <c r="I224" s="25">
        <v>11446</v>
      </c>
      <c r="J224" s="20">
        <f t="shared" si="24"/>
        <v>136.61971830985914</v>
      </c>
      <c r="M224" s="15"/>
    </row>
    <row r="225" spans="1:13" x14ac:dyDescent="0.25">
      <c r="A225" s="5"/>
      <c r="D225" s="21" t="s">
        <v>189</v>
      </c>
      <c r="E225" s="17">
        <v>5135</v>
      </c>
      <c r="F225" s="18">
        <v>0</v>
      </c>
      <c r="G225" s="18">
        <v>0</v>
      </c>
      <c r="H225" s="20">
        <f t="shared" si="23"/>
        <v>5135</v>
      </c>
      <c r="I225" s="25">
        <v>9314</v>
      </c>
      <c r="J225" s="20">
        <f t="shared" si="24"/>
        <v>181.38266796494645</v>
      </c>
      <c r="M225" s="15"/>
    </row>
    <row r="226" spans="1:13" x14ac:dyDescent="0.25">
      <c r="A226" s="5"/>
      <c r="D226" s="21" t="s">
        <v>190</v>
      </c>
      <c r="E226" s="17">
        <v>288155</v>
      </c>
      <c r="F226" s="18">
        <v>0</v>
      </c>
      <c r="G226" s="18">
        <v>0</v>
      </c>
      <c r="H226" s="20">
        <f t="shared" si="23"/>
        <v>288155</v>
      </c>
      <c r="I226" s="25">
        <v>170052</v>
      </c>
      <c r="J226" s="20">
        <f t="shared" si="24"/>
        <v>59.014072287484169</v>
      </c>
      <c r="M226" s="15"/>
    </row>
    <row r="227" spans="1:13" ht="15" customHeight="1" x14ac:dyDescent="0.25">
      <c r="A227" s="5"/>
      <c r="D227" s="21" t="s">
        <v>191</v>
      </c>
      <c r="E227" s="17">
        <v>258183</v>
      </c>
      <c r="F227" s="18">
        <v>0</v>
      </c>
      <c r="G227" s="18">
        <v>0</v>
      </c>
      <c r="H227" s="20">
        <f t="shared" si="23"/>
        <v>258183</v>
      </c>
      <c r="I227" s="25">
        <v>410356</v>
      </c>
      <c r="J227" s="20">
        <f t="shared" si="24"/>
        <v>158.93997668320532</v>
      </c>
      <c r="M227" s="15"/>
    </row>
    <row r="228" spans="1:13" x14ac:dyDescent="0.25">
      <c r="A228" s="5"/>
      <c r="D228" s="21" t="s">
        <v>192</v>
      </c>
      <c r="E228" s="17">
        <v>11495</v>
      </c>
      <c r="F228" s="18">
        <v>0</v>
      </c>
      <c r="G228" s="18">
        <v>0</v>
      </c>
      <c r="H228" s="20">
        <f t="shared" si="23"/>
        <v>11495</v>
      </c>
      <c r="I228" s="25">
        <v>9050</v>
      </c>
      <c r="J228" s="20">
        <f t="shared" si="24"/>
        <v>78.729882557633758</v>
      </c>
      <c r="M228" s="15"/>
    </row>
    <row r="229" spans="1:13" x14ac:dyDescent="0.25">
      <c r="A229" s="5"/>
      <c r="D229" s="21" t="s">
        <v>193</v>
      </c>
      <c r="E229" s="17">
        <v>39558</v>
      </c>
      <c r="F229" s="18">
        <v>0</v>
      </c>
      <c r="G229" s="18">
        <v>0</v>
      </c>
      <c r="H229" s="20">
        <f t="shared" si="23"/>
        <v>39558</v>
      </c>
      <c r="I229" s="25">
        <v>18847</v>
      </c>
      <c r="J229" s="20">
        <f t="shared" si="24"/>
        <v>47.643965822336817</v>
      </c>
      <c r="M229" s="15"/>
    </row>
    <row r="230" spans="1:13" x14ac:dyDescent="0.25">
      <c r="A230" s="5"/>
      <c r="D230" s="21" t="s">
        <v>194</v>
      </c>
      <c r="E230" s="17">
        <v>100185</v>
      </c>
      <c r="F230" s="18">
        <v>0</v>
      </c>
      <c r="G230" s="18">
        <v>0</v>
      </c>
      <c r="H230" s="20">
        <f t="shared" si="23"/>
        <v>100185</v>
      </c>
      <c r="I230" s="25">
        <v>60186</v>
      </c>
      <c r="J230" s="20">
        <f t="shared" si="24"/>
        <v>60.074861506213509</v>
      </c>
      <c r="M230" s="15"/>
    </row>
    <row r="231" spans="1:13" x14ac:dyDescent="0.25">
      <c r="A231" s="5"/>
      <c r="D231" s="39" t="s">
        <v>195</v>
      </c>
      <c r="E231" s="40">
        <v>584757</v>
      </c>
      <c r="F231" s="40">
        <v>0</v>
      </c>
      <c r="G231" s="40">
        <v>0</v>
      </c>
      <c r="H231" s="41">
        <f>SUM(H232)</f>
        <v>584757</v>
      </c>
      <c r="I231" s="41">
        <f>SUM(I232)</f>
        <v>649442</v>
      </c>
      <c r="J231" s="40">
        <f t="shared" si="24"/>
        <v>111.06185988367818</v>
      </c>
      <c r="M231" s="15"/>
    </row>
    <row r="232" spans="1:13" x14ac:dyDescent="0.25">
      <c r="A232" s="5"/>
      <c r="D232" s="21" t="s">
        <v>196</v>
      </c>
      <c r="E232" s="17">
        <v>584757</v>
      </c>
      <c r="F232" s="18">
        <v>0</v>
      </c>
      <c r="G232" s="18">
        <v>0</v>
      </c>
      <c r="H232" s="20">
        <f t="shared" ref="H232" si="25">+E232+F232+G232</f>
        <v>584757</v>
      </c>
      <c r="I232" s="25">
        <v>649442</v>
      </c>
      <c r="J232" s="20">
        <f t="shared" si="24"/>
        <v>111.06185988367818</v>
      </c>
      <c r="M232" s="15"/>
    </row>
    <row r="233" spans="1:13" x14ac:dyDescent="0.25">
      <c r="D233" s="39" t="s">
        <v>197</v>
      </c>
      <c r="E233" s="40">
        <v>76452400</v>
      </c>
      <c r="F233" s="40">
        <v>0</v>
      </c>
      <c r="G233" s="40">
        <v>0</v>
      </c>
      <c r="H233" s="41">
        <f>H234+H251+H258+H280+H293+H302</f>
        <v>76452400</v>
      </c>
      <c r="I233" s="41">
        <f>I234+I251+I258+I280+I293+I302</f>
        <v>102843994.73999999</v>
      </c>
      <c r="J233" s="40">
        <f t="shared" si="24"/>
        <v>134.52029594885181</v>
      </c>
      <c r="M233" s="15"/>
    </row>
    <row r="234" spans="1:13" x14ac:dyDescent="0.25">
      <c r="D234" s="39" t="s">
        <v>198</v>
      </c>
      <c r="E234" s="40">
        <v>1950400</v>
      </c>
      <c r="F234" s="40">
        <v>0</v>
      </c>
      <c r="G234" s="40">
        <v>0</v>
      </c>
      <c r="H234" s="41">
        <f>SUM(H235:H250)</f>
        <v>1950400</v>
      </c>
      <c r="I234" s="41">
        <f>SUM(I235:I250)</f>
        <v>1110149.06</v>
      </c>
      <c r="J234" s="40">
        <f t="shared" si="24"/>
        <v>56.919045324036098</v>
      </c>
      <c r="M234" s="15"/>
    </row>
    <row r="235" spans="1:13" x14ac:dyDescent="0.25">
      <c r="D235" s="21" t="s">
        <v>199</v>
      </c>
      <c r="E235" s="17">
        <v>0</v>
      </c>
      <c r="F235" s="18">
        <v>0</v>
      </c>
      <c r="G235" s="18">
        <v>0</v>
      </c>
      <c r="H235" s="20">
        <f t="shared" ref="H235:H298" si="26">+E235+F235+G235</f>
        <v>0</v>
      </c>
      <c r="I235" s="25">
        <v>6131</v>
      </c>
      <c r="J235" s="20">
        <f t="shared" si="24"/>
        <v>100</v>
      </c>
      <c r="M235" s="15"/>
    </row>
    <row r="236" spans="1:13" x14ac:dyDescent="0.25">
      <c r="D236" s="21" t="s">
        <v>200</v>
      </c>
      <c r="E236" s="17">
        <v>29064</v>
      </c>
      <c r="F236" s="18">
        <v>0</v>
      </c>
      <c r="G236" s="18">
        <v>0</v>
      </c>
      <c r="H236" s="20">
        <f t="shared" si="26"/>
        <v>29064</v>
      </c>
      <c r="I236" s="25">
        <v>67487</v>
      </c>
      <c r="J236" s="20">
        <f t="shared" si="24"/>
        <v>232.20134874759154</v>
      </c>
      <c r="M236" s="15"/>
    </row>
    <row r="237" spans="1:13" x14ac:dyDescent="0.25">
      <c r="D237" s="21" t="s">
        <v>201</v>
      </c>
      <c r="E237" s="17">
        <v>90714</v>
      </c>
      <c r="F237" s="18">
        <v>0</v>
      </c>
      <c r="G237" s="18">
        <v>0</v>
      </c>
      <c r="H237" s="20">
        <f t="shared" si="26"/>
        <v>90714</v>
      </c>
      <c r="I237" s="25">
        <v>454174</v>
      </c>
      <c r="J237" s="20">
        <f t="shared" si="24"/>
        <v>500.66582886875233</v>
      </c>
      <c r="M237" s="15"/>
    </row>
    <row r="238" spans="1:13" x14ac:dyDescent="0.25">
      <c r="D238" s="21" t="s">
        <v>202</v>
      </c>
      <c r="E238" s="17">
        <v>5283</v>
      </c>
      <c r="F238" s="18">
        <v>0</v>
      </c>
      <c r="G238" s="18">
        <v>0</v>
      </c>
      <c r="H238" s="20">
        <f t="shared" si="26"/>
        <v>5283</v>
      </c>
      <c r="I238" s="25">
        <v>35349</v>
      </c>
      <c r="J238" s="20">
        <f t="shared" si="24"/>
        <v>669.10846110164675</v>
      </c>
      <c r="M238" s="15"/>
    </row>
    <row r="239" spans="1:13" x14ac:dyDescent="0.25">
      <c r="D239" s="21" t="s">
        <v>203</v>
      </c>
      <c r="E239" s="17">
        <v>9662</v>
      </c>
      <c r="F239" s="18">
        <v>0</v>
      </c>
      <c r="G239" s="18">
        <v>0</v>
      </c>
      <c r="H239" s="20">
        <f t="shared" si="26"/>
        <v>9662</v>
      </c>
      <c r="I239" s="25">
        <v>5876</v>
      </c>
      <c r="J239" s="20">
        <f t="shared" si="24"/>
        <v>60.815566135375697</v>
      </c>
      <c r="M239" s="15"/>
    </row>
    <row r="240" spans="1:13" x14ac:dyDescent="0.25">
      <c r="D240" s="21" t="s">
        <v>204</v>
      </c>
      <c r="E240" s="17">
        <v>57545</v>
      </c>
      <c r="F240" s="18">
        <v>0</v>
      </c>
      <c r="G240" s="18">
        <v>0</v>
      </c>
      <c r="H240" s="20">
        <f t="shared" si="26"/>
        <v>57545</v>
      </c>
      <c r="I240" s="25">
        <v>35252</v>
      </c>
      <c r="J240" s="20">
        <f t="shared" si="24"/>
        <v>61.259883569380477</v>
      </c>
      <c r="M240" s="15"/>
    </row>
    <row r="241" spans="1:13" x14ac:dyDescent="0.25">
      <c r="D241" s="21" t="s">
        <v>205</v>
      </c>
      <c r="E241" s="17">
        <v>77285</v>
      </c>
      <c r="F241" s="18">
        <v>0</v>
      </c>
      <c r="G241" s="18">
        <v>0</v>
      </c>
      <c r="H241" s="20">
        <f t="shared" si="26"/>
        <v>77285</v>
      </c>
      <c r="I241" s="25">
        <v>36154</v>
      </c>
      <c r="J241" s="20">
        <f t="shared" si="24"/>
        <v>46.780099631235039</v>
      </c>
      <c r="M241" s="15"/>
    </row>
    <row r="242" spans="1:13" x14ac:dyDescent="0.25">
      <c r="D242" s="21" t="s">
        <v>206</v>
      </c>
      <c r="E242" s="17">
        <v>24374</v>
      </c>
      <c r="F242" s="18">
        <v>0</v>
      </c>
      <c r="G242" s="18">
        <v>0</v>
      </c>
      <c r="H242" s="20">
        <f t="shared" si="26"/>
        <v>24374</v>
      </c>
      <c r="I242" s="25">
        <v>14823</v>
      </c>
      <c r="J242" s="20">
        <f t="shared" si="24"/>
        <v>60.814802658570613</v>
      </c>
      <c r="M242" s="15"/>
    </row>
    <row r="243" spans="1:13" x14ac:dyDescent="0.25">
      <c r="D243" s="21" t="s">
        <v>207</v>
      </c>
      <c r="E243" s="17">
        <v>5284</v>
      </c>
      <c r="F243" s="18">
        <v>0</v>
      </c>
      <c r="G243" s="18">
        <v>0</v>
      </c>
      <c r="H243" s="20">
        <f t="shared" si="26"/>
        <v>5284</v>
      </c>
      <c r="I243" s="25">
        <v>14997</v>
      </c>
      <c r="J243" s="20">
        <f t="shared" si="24"/>
        <v>283.81907645722941</v>
      </c>
      <c r="M243" s="15"/>
    </row>
    <row r="244" spans="1:13" x14ac:dyDescent="0.25">
      <c r="D244" s="21" t="s">
        <v>208</v>
      </c>
      <c r="E244" s="17">
        <v>819377</v>
      </c>
      <c r="F244" s="18">
        <v>0</v>
      </c>
      <c r="G244" s="18">
        <v>0</v>
      </c>
      <c r="H244" s="20">
        <f t="shared" si="26"/>
        <v>819377</v>
      </c>
      <c r="I244" s="25">
        <v>185536</v>
      </c>
      <c r="J244" s="20">
        <f t="shared" si="24"/>
        <v>22.643545034825237</v>
      </c>
      <c r="M244" s="15"/>
    </row>
    <row r="245" spans="1:13" x14ac:dyDescent="0.25">
      <c r="D245" s="21" t="s">
        <v>209</v>
      </c>
      <c r="E245" s="17">
        <v>20914</v>
      </c>
      <c r="F245" s="18">
        <v>0</v>
      </c>
      <c r="G245" s="18">
        <v>0</v>
      </c>
      <c r="H245" s="20">
        <f t="shared" si="26"/>
        <v>20914</v>
      </c>
      <c r="I245" s="25">
        <v>28186</v>
      </c>
      <c r="J245" s="20">
        <f t="shared" si="24"/>
        <v>134.77096681648658</v>
      </c>
      <c r="M245" s="15"/>
    </row>
    <row r="246" spans="1:13" x14ac:dyDescent="0.25">
      <c r="D246" s="21" t="s">
        <v>210</v>
      </c>
      <c r="E246" s="17">
        <v>971</v>
      </c>
      <c r="F246" s="18">
        <v>0</v>
      </c>
      <c r="G246" s="18">
        <v>0</v>
      </c>
      <c r="H246" s="20">
        <f t="shared" si="26"/>
        <v>971</v>
      </c>
      <c r="I246" s="25">
        <v>10620</v>
      </c>
      <c r="J246" s="20">
        <f t="shared" si="24"/>
        <v>1093.7178166838312</v>
      </c>
      <c r="M246" s="15"/>
    </row>
    <row r="247" spans="1:13" x14ac:dyDescent="0.25">
      <c r="D247" s="21" t="s">
        <v>211</v>
      </c>
      <c r="E247" s="17">
        <v>209323</v>
      </c>
      <c r="F247" s="18">
        <v>0</v>
      </c>
      <c r="G247" s="18">
        <v>0</v>
      </c>
      <c r="H247" s="20">
        <f t="shared" si="26"/>
        <v>209323</v>
      </c>
      <c r="I247" s="25">
        <v>74422</v>
      </c>
      <c r="J247" s="20">
        <f t="shared" si="24"/>
        <v>35.553665865671711</v>
      </c>
      <c r="M247" s="15"/>
    </row>
    <row r="248" spans="1:13" x14ac:dyDescent="0.25">
      <c r="D248" s="21" t="s">
        <v>410</v>
      </c>
      <c r="E248" s="17">
        <v>437</v>
      </c>
      <c r="F248" s="18">
        <v>0</v>
      </c>
      <c r="G248" s="18">
        <v>0</v>
      </c>
      <c r="H248" s="20">
        <f t="shared" si="26"/>
        <v>437</v>
      </c>
      <c r="I248" s="25">
        <v>3717</v>
      </c>
      <c r="J248" s="20">
        <f t="shared" si="24"/>
        <v>850.57208237986276</v>
      </c>
      <c r="M248" s="15"/>
    </row>
    <row r="249" spans="1:13" x14ac:dyDescent="0.25">
      <c r="D249" s="21" t="s">
        <v>212</v>
      </c>
      <c r="E249" s="17">
        <v>437</v>
      </c>
      <c r="F249" s="18">
        <v>0</v>
      </c>
      <c r="G249" s="18">
        <v>0</v>
      </c>
      <c r="H249" s="20">
        <f t="shared" si="26"/>
        <v>437</v>
      </c>
      <c r="I249" s="25">
        <v>0</v>
      </c>
      <c r="J249" s="20">
        <f t="shared" si="24"/>
        <v>0</v>
      </c>
      <c r="M249" s="15"/>
    </row>
    <row r="250" spans="1:13" x14ac:dyDescent="0.25">
      <c r="D250" s="21" t="s">
        <v>213</v>
      </c>
      <c r="E250" s="17">
        <v>599730</v>
      </c>
      <c r="F250" s="18">
        <v>0</v>
      </c>
      <c r="G250" s="18">
        <v>0</v>
      </c>
      <c r="H250" s="20">
        <f t="shared" si="26"/>
        <v>599730</v>
      </c>
      <c r="I250" s="25">
        <v>137425.06</v>
      </c>
      <c r="J250" s="20">
        <f t="shared" si="24"/>
        <v>22.914488186350525</v>
      </c>
      <c r="M250" s="15"/>
    </row>
    <row r="251" spans="1:13" x14ac:dyDescent="0.25">
      <c r="A251" s="5"/>
      <c r="D251" s="39" t="s">
        <v>214</v>
      </c>
      <c r="E251" s="40">
        <v>7544000</v>
      </c>
      <c r="F251" s="40">
        <v>0</v>
      </c>
      <c r="G251" s="40">
        <v>0</v>
      </c>
      <c r="H251" s="41">
        <f>SUM(H252:H257)</f>
        <v>7544000</v>
      </c>
      <c r="I251" s="41">
        <f>SUM(I252:I257)</f>
        <v>10945554.02</v>
      </c>
      <c r="J251" s="40">
        <f t="shared" si="24"/>
        <v>145.0895283669141</v>
      </c>
      <c r="M251" s="15"/>
    </row>
    <row r="252" spans="1:13" x14ac:dyDescent="0.25">
      <c r="A252" s="5"/>
      <c r="D252" s="21" t="s">
        <v>215</v>
      </c>
      <c r="E252" s="17">
        <v>197953</v>
      </c>
      <c r="F252" s="18">
        <v>0</v>
      </c>
      <c r="G252" s="18">
        <v>0</v>
      </c>
      <c r="H252" s="20">
        <f t="shared" si="26"/>
        <v>197953</v>
      </c>
      <c r="I252" s="25">
        <v>265800</v>
      </c>
      <c r="J252" s="20">
        <f t="shared" si="24"/>
        <v>134.27429743423943</v>
      </c>
      <c r="M252" s="15"/>
    </row>
    <row r="253" spans="1:13" x14ac:dyDescent="0.25">
      <c r="D253" s="21" t="s">
        <v>216</v>
      </c>
      <c r="E253" s="17">
        <v>1659</v>
      </c>
      <c r="F253" s="18">
        <v>0</v>
      </c>
      <c r="G253" s="18">
        <v>0</v>
      </c>
      <c r="H253" s="20">
        <f t="shared" si="26"/>
        <v>1659</v>
      </c>
      <c r="I253" s="25">
        <v>2162</v>
      </c>
      <c r="J253" s="20">
        <f t="shared" si="24"/>
        <v>130.31946955997589</v>
      </c>
      <c r="M253" s="15"/>
    </row>
    <row r="254" spans="1:13" x14ac:dyDescent="0.25">
      <c r="D254" s="21" t="s">
        <v>217</v>
      </c>
      <c r="E254" s="17">
        <v>3862</v>
      </c>
      <c r="F254" s="18">
        <v>0</v>
      </c>
      <c r="G254" s="18">
        <v>0</v>
      </c>
      <c r="H254" s="20">
        <f t="shared" si="26"/>
        <v>3862</v>
      </c>
      <c r="I254" s="25">
        <v>8759.02</v>
      </c>
      <c r="J254" s="20">
        <f t="shared" si="24"/>
        <v>226.80010357327811</v>
      </c>
      <c r="M254" s="15"/>
    </row>
    <row r="255" spans="1:13" x14ac:dyDescent="0.25">
      <c r="D255" s="21" t="s">
        <v>218</v>
      </c>
      <c r="E255" s="17">
        <v>2124479</v>
      </c>
      <c r="F255" s="18">
        <v>0</v>
      </c>
      <c r="G255" s="18">
        <v>0</v>
      </c>
      <c r="H255" s="20">
        <f t="shared" si="26"/>
        <v>2124479</v>
      </c>
      <c r="I255" s="25">
        <v>3319904</v>
      </c>
      <c r="J255" s="20">
        <f t="shared" si="24"/>
        <v>156.26908997453023</v>
      </c>
      <c r="M255" s="15"/>
    </row>
    <row r="256" spans="1:13" ht="25.5" x14ac:dyDescent="0.25">
      <c r="D256" s="21" t="s">
        <v>411</v>
      </c>
      <c r="E256" s="17">
        <v>5213279</v>
      </c>
      <c r="F256" s="18">
        <v>0</v>
      </c>
      <c r="G256" s="18">
        <v>0</v>
      </c>
      <c r="H256" s="20">
        <f t="shared" si="26"/>
        <v>5213279</v>
      </c>
      <c r="I256" s="25">
        <v>7348612</v>
      </c>
      <c r="J256" s="20">
        <f t="shared" si="24"/>
        <v>140.95949976972267</v>
      </c>
      <c r="M256" s="15"/>
    </row>
    <row r="257" spans="1:13" x14ac:dyDescent="0.25">
      <c r="A257" s="5"/>
      <c r="D257" s="21" t="s">
        <v>219</v>
      </c>
      <c r="E257" s="17">
        <v>2768</v>
      </c>
      <c r="F257" s="18">
        <v>0</v>
      </c>
      <c r="G257" s="18">
        <v>0</v>
      </c>
      <c r="H257" s="20">
        <f t="shared" si="26"/>
        <v>2768</v>
      </c>
      <c r="I257" s="25">
        <v>317</v>
      </c>
      <c r="J257" s="20">
        <f t="shared" si="24"/>
        <v>11.452312138728324</v>
      </c>
      <c r="M257" s="15"/>
    </row>
    <row r="258" spans="1:13" x14ac:dyDescent="0.25">
      <c r="A258" s="5"/>
      <c r="D258" s="39" t="s">
        <v>220</v>
      </c>
      <c r="E258" s="40">
        <v>61645000</v>
      </c>
      <c r="F258" s="40">
        <v>0</v>
      </c>
      <c r="G258" s="40">
        <v>0</v>
      </c>
      <c r="H258" s="41">
        <f>SUM(H259:H279)</f>
        <v>61645000</v>
      </c>
      <c r="I258" s="41">
        <f>SUM(I259:I279)</f>
        <v>53457120.030000001</v>
      </c>
      <c r="J258" s="40">
        <f t="shared" si="24"/>
        <v>86.71769004785466</v>
      </c>
      <c r="M258" s="15"/>
    </row>
    <row r="259" spans="1:13" x14ac:dyDescent="0.25">
      <c r="A259" s="5"/>
      <c r="D259" s="21" t="s">
        <v>221</v>
      </c>
      <c r="E259" s="17">
        <v>26754</v>
      </c>
      <c r="F259" s="18">
        <v>0</v>
      </c>
      <c r="G259" s="18">
        <v>0</v>
      </c>
      <c r="H259" s="20">
        <f t="shared" si="26"/>
        <v>26754</v>
      </c>
      <c r="I259" s="25">
        <v>10419</v>
      </c>
      <c r="J259" s="20">
        <f t="shared" si="24"/>
        <v>38.94370935187262</v>
      </c>
      <c r="M259" s="15"/>
    </row>
    <row r="260" spans="1:13" x14ac:dyDescent="0.25">
      <c r="A260" s="5"/>
      <c r="D260" s="21" t="s">
        <v>222</v>
      </c>
      <c r="E260" s="17">
        <v>638581</v>
      </c>
      <c r="F260" s="18">
        <v>0</v>
      </c>
      <c r="G260" s="18">
        <v>0</v>
      </c>
      <c r="H260" s="20">
        <f t="shared" si="26"/>
        <v>638581</v>
      </c>
      <c r="I260" s="25">
        <v>493966.5</v>
      </c>
      <c r="J260" s="20">
        <f t="shared" si="24"/>
        <v>77.35377344455911</v>
      </c>
      <c r="M260" s="15"/>
    </row>
    <row r="261" spans="1:13" x14ac:dyDescent="0.25">
      <c r="A261" s="5"/>
      <c r="D261" s="21" t="s">
        <v>223</v>
      </c>
      <c r="E261" s="17">
        <v>69597</v>
      </c>
      <c r="F261" s="18">
        <v>0</v>
      </c>
      <c r="G261" s="18">
        <v>0</v>
      </c>
      <c r="H261" s="20">
        <f t="shared" si="26"/>
        <v>69597</v>
      </c>
      <c r="I261" s="25">
        <v>22925</v>
      </c>
      <c r="J261" s="20">
        <f t="shared" si="24"/>
        <v>32.939638202796097</v>
      </c>
      <c r="M261" s="15"/>
    </row>
    <row r="262" spans="1:13" x14ac:dyDescent="0.25">
      <c r="A262" s="5"/>
      <c r="C262" s="12"/>
      <c r="D262" s="21" t="s">
        <v>224</v>
      </c>
      <c r="E262" s="17">
        <v>18555</v>
      </c>
      <c r="F262" s="18">
        <v>0</v>
      </c>
      <c r="G262" s="18">
        <v>0</v>
      </c>
      <c r="H262" s="20">
        <f t="shared" si="26"/>
        <v>18555</v>
      </c>
      <c r="I262" s="25">
        <v>21296.43</v>
      </c>
      <c r="J262" s="20">
        <f t="shared" si="24"/>
        <v>114.77461600646726</v>
      </c>
      <c r="M262" s="15"/>
    </row>
    <row r="263" spans="1:13" x14ac:dyDescent="0.25">
      <c r="C263" s="12"/>
      <c r="D263" s="21" t="s">
        <v>225</v>
      </c>
      <c r="E263" s="17">
        <v>6663886</v>
      </c>
      <c r="F263" s="18">
        <v>0</v>
      </c>
      <c r="G263" s="18">
        <v>0</v>
      </c>
      <c r="H263" s="20">
        <f t="shared" si="26"/>
        <v>6663886</v>
      </c>
      <c r="I263" s="25">
        <v>6195706.4000000004</v>
      </c>
      <c r="J263" s="20">
        <f t="shared" si="24"/>
        <v>92.974375612067789</v>
      </c>
      <c r="M263" s="15"/>
    </row>
    <row r="264" spans="1:13" x14ac:dyDescent="0.25">
      <c r="A264" s="5"/>
      <c r="D264" s="21" t="s">
        <v>226</v>
      </c>
      <c r="E264" s="17">
        <v>92098</v>
      </c>
      <c r="F264" s="18">
        <v>0</v>
      </c>
      <c r="G264" s="18">
        <v>0</v>
      </c>
      <c r="H264" s="20">
        <f t="shared" si="26"/>
        <v>92098</v>
      </c>
      <c r="I264" s="25">
        <v>69606</v>
      </c>
      <c r="J264" s="20">
        <f t="shared" si="24"/>
        <v>75.578188451432169</v>
      </c>
      <c r="M264" s="15"/>
    </row>
    <row r="265" spans="1:13" x14ac:dyDescent="0.25">
      <c r="A265" s="5"/>
      <c r="C265" s="12"/>
      <c r="D265" s="21" t="s">
        <v>227</v>
      </c>
      <c r="E265" s="17">
        <v>4375069</v>
      </c>
      <c r="F265" s="18">
        <v>0</v>
      </c>
      <c r="G265" s="18">
        <v>0</v>
      </c>
      <c r="H265" s="20">
        <f t="shared" si="26"/>
        <v>4375069</v>
      </c>
      <c r="I265" s="25">
        <v>3262903</v>
      </c>
      <c r="J265" s="20">
        <f t="shared" si="24"/>
        <v>74.579463775314167</v>
      </c>
      <c r="M265" s="15"/>
    </row>
    <row r="266" spans="1:13" x14ac:dyDescent="0.25">
      <c r="A266" s="5"/>
      <c r="D266" s="21" t="s">
        <v>228</v>
      </c>
      <c r="E266" s="17">
        <v>1533050</v>
      </c>
      <c r="F266" s="18">
        <v>0</v>
      </c>
      <c r="G266" s="18">
        <v>0</v>
      </c>
      <c r="H266" s="20">
        <f t="shared" si="26"/>
        <v>1533050</v>
      </c>
      <c r="I266" s="25">
        <v>1716553.2</v>
      </c>
      <c r="J266" s="20">
        <f t="shared" si="24"/>
        <v>111.96981181305242</v>
      </c>
      <c r="M266" s="15"/>
    </row>
    <row r="267" spans="1:13" x14ac:dyDescent="0.25">
      <c r="A267" s="5"/>
      <c r="D267" s="21" t="s">
        <v>229</v>
      </c>
      <c r="E267" s="17">
        <v>482002</v>
      </c>
      <c r="F267" s="18">
        <v>0</v>
      </c>
      <c r="G267" s="18">
        <v>0</v>
      </c>
      <c r="H267" s="20">
        <f t="shared" si="26"/>
        <v>482002</v>
      </c>
      <c r="I267" s="25">
        <v>477350</v>
      </c>
      <c r="J267" s="20">
        <f t="shared" si="24"/>
        <v>99.034858776519599</v>
      </c>
      <c r="M267" s="15"/>
    </row>
    <row r="268" spans="1:13" x14ac:dyDescent="0.25">
      <c r="A268" s="5"/>
      <c r="D268" s="21" t="s">
        <v>230</v>
      </c>
      <c r="E268" s="17">
        <v>38674778</v>
      </c>
      <c r="F268" s="18">
        <v>0</v>
      </c>
      <c r="G268" s="18">
        <v>0</v>
      </c>
      <c r="H268" s="20">
        <f t="shared" si="26"/>
        <v>38674778</v>
      </c>
      <c r="I268" s="25">
        <v>33246915</v>
      </c>
      <c r="J268" s="20">
        <f t="shared" si="24"/>
        <v>85.965367403013929</v>
      </c>
      <c r="M268" s="15"/>
    </row>
    <row r="269" spans="1:13" x14ac:dyDescent="0.25">
      <c r="A269" s="5"/>
      <c r="D269" s="21" t="s">
        <v>231</v>
      </c>
      <c r="E269" s="17">
        <v>39514</v>
      </c>
      <c r="F269" s="18">
        <v>0</v>
      </c>
      <c r="G269" s="18">
        <v>0</v>
      </c>
      <c r="H269" s="20">
        <f t="shared" si="26"/>
        <v>39514</v>
      </c>
      <c r="I269" s="25">
        <v>18814</v>
      </c>
      <c r="J269" s="20">
        <f t="shared" si="24"/>
        <v>47.613504074505236</v>
      </c>
      <c r="M269" s="15"/>
    </row>
    <row r="270" spans="1:13" x14ac:dyDescent="0.25">
      <c r="A270" s="5"/>
      <c r="D270" s="21" t="s">
        <v>232</v>
      </c>
      <c r="E270" s="17">
        <v>20774</v>
      </c>
      <c r="F270" s="18">
        <v>0</v>
      </c>
      <c r="G270" s="18">
        <v>0</v>
      </c>
      <c r="H270" s="20">
        <f t="shared" si="26"/>
        <v>20774</v>
      </c>
      <c r="I270" s="25">
        <v>524</v>
      </c>
      <c r="J270" s="20">
        <f t="shared" si="24"/>
        <v>2.5223837489169152</v>
      </c>
      <c r="M270" s="15"/>
    </row>
    <row r="271" spans="1:13" x14ac:dyDescent="0.25">
      <c r="A271" s="5"/>
      <c r="D271" s="21" t="s">
        <v>233</v>
      </c>
      <c r="E271" s="17">
        <v>0</v>
      </c>
      <c r="F271" s="18">
        <v>0</v>
      </c>
      <c r="G271" s="18">
        <v>0</v>
      </c>
      <c r="H271" s="20">
        <f t="shared" si="26"/>
        <v>0</v>
      </c>
      <c r="I271" s="25">
        <v>3842</v>
      </c>
      <c r="J271" s="20">
        <f t="shared" si="24"/>
        <v>100</v>
      </c>
      <c r="M271" s="15"/>
    </row>
    <row r="272" spans="1:13" x14ac:dyDescent="0.25">
      <c r="A272" s="5"/>
      <c r="D272" s="21" t="s">
        <v>234</v>
      </c>
      <c r="E272" s="17">
        <v>69227</v>
      </c>
      <c r="F272" s="18">
        <v>0</v>
      </c>
      <c r="G272" s="18">
        <v>0</v>
      </c>
      <c r="H272" s="20">
        <f t="shared" si="26"/>
        <v>69227</v>
      </c>
      <c r="I272" s="25">
        <v>59014</v>
      </c>
      <c r="J272" s="20">
        <f t="shared" si="24"/>
        <v>85.247085674664518</v>
      </c>
      <c r="M272" s="15"/>
    </row>
    <row r="273" spans="1:13" x14ac:dyDescent="0.25">
      <c r="A273" s="5"/>
      <c r="D273" s="21" t="s">
        <v>235</v>
      </c>
      <c r="E273" s="17">
        <v>15473</v>
      </c>
      <c r="F273" s="18">
        <v>0</v>
      </c>
      <c r="G273" s="18">
        <v>0</v>
      </c>
      <c r="H273" s="20">
        <f t="shared" si="26"/>
        <v>15473</v>
      </c>
      <c r="I273" s="25">
        <v>18310</v>
      </c>
      <c r="J273" s="20">
        <f t="shared" si="24"/>
        <v>118.33516448006205</v>
      </c>
      <c r="M273" s="15"/>
    </row>
    <row r="274" spans="1:13" x14ac:dyDescent="0.25">
      <c r="A274" s="5"/>
      <c r="D274" s="21" t="s">
        <v>236</v>
      </c>
      <c r="E274" s="17">
        <v>292875</v>
      </c>
      <c r="F274" s="18">
        <v>0</v>
      </c>
      <c r="G274" s="18">
        <v>0</v>
      </c>
      <c r="H274" s="20">
        <f t="shared" si="26"/>
        <v>292875</v>
      </c>
      <c r="I274" s="25">
        <v>368970</v>
      </c>
      <c r="J274" s="20">
        <f t="shared" si="24"/>
        <v>125.9820742637644</v>
      </c>
      <c r="M274" s="15"/>
    </row>
    <row r="275" spans="1:13" x14ac:dyDescent="0.25">
      <c r="A275" s="5"/>
      <c r="D275" s="21" t="s">
        <v>237</v>
      </c>
      <c r="E275" s="17">
        <v>576751</v>
      </c>
      <c r="F275" s="18">
        <v>0</v>
      </c>
      <c r="G275" s="18">
        <v>0</v>
      </c>
      <c r="H275" s="20">
        <f t="shared" si="26"/>
        <v>576751</v>
      </c>
      <c r="I275" s="25">
        <v>511587</v>
      </c>
      <c r="J275" s="20">
        <f t="shared" ref="J275:J340" si="27">IF(I275=0,0,IF(H275=0,100,I275/H275*100))</f>
        <v>88.701536711683204</v>
      </c>
      <c r="M275" s="15"/>
    </row>
    <row r="276" spans="1:13" x14ac:dyDescent="0.25">
      <c r="A276" s="5"/>
      <c r="D276" s="21" t="s">
        <v>238</v>
      </c>
      <c r="E276" s="17">
        <v>1966229</v>
      </c>
      <c r="F276" s="18">
        <v>0</v>
      </c>
      <c r="G276" s="18">
        <v>0</v>
      </c>
      <c r="H276" s="20">
        <f t="shared" si="26"/>
        <v>1966229</v>
      </c>
      <c r="I276" s="25">
        <v>1188890</v>
      </c>
      <c r="J276" s="20">
        <f t="shared" si="27"/>
        <v>60.465490031934223</v>
      </c>
      <c r="M276" s="15"/>
    </row>
    <row r="277" spans="1:13" x14ac:dyDescent="0.25">
      <c r="A277" s="5"/>
      <c r="D277" s="21" t="s">
        <v>239</v>
      </c>
      <c r="E277" s="17">
        <v>5660059</v>
      </c>
      <c r="F277" s="18">
        <v>0</v>
      </c>
      <c r="G277" s="18">
        <v>0</v>
      </c>
      <c r="H277" s="20">
        <f t="shared" si="26"/>
        <v>5660059</v>
      </c>
      <c r="I277" s="25">
        <v>5435272</v>
      </c>
      <c r="J277" s="20">
        <f t="shared" si="27"/>
        <v>96.028539631830682</v>
      </c>
      <c r="M277" s="15"/>
    </row>
    <row r="278" spans="1:13" x14ac:dyDescent="0.25">
      <c r="A278" s="5"/>
      <c r="D278" s="21" t="s">
        <v>240</v>
      </c>
      <c r="E278" s="17">
        <v>429728</v>
      </c>
      <c r="F278" s="18">
        <v>0</v>
      </c>
      <c r="G278" s="18">
        <v>0</v>
      </c>
      <c r="H278" s="20">
        <f t="shared" si="26"/>
        <v>429728</v>
      </c>
      <c r="I278" s="25">
        <v>333705.5</v>
      </c>
      <c r="J278" s="20">
        <f t="shared" si="27"/>
        <v>77.655051567503165</v>
      </c>
      <c r="M278" s="15"/>
    </row>
    <row r="279" spans="1:13" x14ac:dyDescent="0.25">
      <c r="A279" s="5"/>
      <c r="D279" s="21" t="s">
        <v>241</v>
      </c>
      <c r="E279" s="17">
        <v>0</v>
      </c>
      <c r="F279" s="18">
        <v>0</v>
      </c>
      <c r="G279" s="18">
        <v>0</v>
      </c>
      <c r="H279" s="20">
        <f t="shared" si="26"/>
        <v>0</v>
      </c>
      <c r="I279" s="25">
        <v>551</v>
      </c>
      <c r="J279" s="20">
        <f t="shared" si="27"/>
        <v>100</v>
      </c>
      <c r="M279" s="15"/>
    </row>
    <row r="280" spans="1:13" x14ac:dyDescent="0.25">
      <c r="A280" s="5"/>
      <c r="D280" s="39" t="s">
        <v>242</v>
      </c>
      <c r="E280" s="40">
        <v>3088000</v>
      </c>
      <c r="F280" s="40">
        <v>0</v>
      </c>
      <c r="G280" s="40">
        <v>0</v>
      </c>
      <c r="H280" s="41">
        <f>SUM(H281:H292)</f>
        <v>3088000</v>
      </c>
      <c r="I280" s="41">
        <f>SUM(I281:I292)</f>
        <v>2638052.58</v>
      </c>
      <c r="J280" s="40">
        <f t="shared" si="27"/>
        <v>85.429163860103628</v>
      </c>
      <c r="M280" s="15"/>
    </row>
    <row r="281" spans="1:13" ht="25.5" x14ac:dyDescent="0.25">
      <c r="A281" s="5"/>
      <c r="D281" s="21" t="s">
        <v>412</v>
      </c>
      <c r="E281" s="17">
        <v>598576</v>
      </c>
      <c r="F281" s="18">
        <v>0</v>
      </c>
      <c r="G281" s="18">
        <v>0</v>
      </c>
      <c r="H281" s="20">
        <f t="shared" si="26"/>
        <v>598576</v>
      </c>
      <c r="I281" s="25">
        <v>889616</v>
      </c>
      <c r="J281" s="20">
        <f t="shared" si="27"/>
        <v>148.62206302959024</v>
      </c>
      <c r="M281" s="15"/>
    </row>
    <row r="282" spans="1:13" x14ac:dyDescent="0.25">
      <c r="A282" s="5"/>
      <c r="D282" s="21" t="s">
        <v>243</v>
      </c>
      <c r="E282" s="17">
        <v>0</v>
      </c>
      <c r="F282" s="18">
        <v>0</v>
      </c>
      <c r="G282" s="18">
        <v>0</v>
      </c>
      <c r="H282" s="20">
        <f t="shared" si="26"/>
        <v>0</v>
      </c>
      <c r="I282" s="25">
        <v>18020</v>
      </c>
      <c r="J282" s="20">
        <f t="shared" si="27"/>
        <v>100</v>
      </c>
      <c r="M282" s="15"/>
    </row>
    <row r="283" spans="1:13" x14ac:dyDescent="0.25">
      <c r="A283" s="5"/>
      <c r="D283" s="21" t="s">
        <v>244</v>
      </c>
      <c r="E283" s="17">
        <v>1569594</v>
      </c>
      <c r="F283" s="18">
        <v>0</v>
      </c>
      <c r="G283" s="18">
        <v>0</v>
      </c>
      <c r="H283" s="20">
        <f t="shared" si="26"/>
        <v>1569594</v>
      </c>
      <c r="I283" s="25">
        <v>951257.48</v>
      </c>
      <c r="J283" s="20">
        <f t="shared" si="27"/>
        <v>60.605320866415134</v>
      </c>
      <c r="M283" s="15"/>
    </row>
    <row r="284" spans="1:13" x14ac:dyDescent="0.25">
      <c r="A284" s="5"/>
      <c r="D284" s="21" t="s">
        <v>413</v>
      </c>
      <c r="E284" s="17">
        <v>853</v>
      </c>
      <c r="F284" s="18">
        <v>0</v>
      </c>
      <c r="G284" s="18">
        <v>0</v>
      </c>
      <c r="H284" s="20">
        <f t="shared" si="26"/>
        <v>853</v>
      </c>
      <c r="I284" s="25">
        <v>193</v>
      </c>
      <c r="J284" s="20">
        <f t="shared" si="27"/>
        <v>22.626025791324736</v>
      </c>
      <c r="M284" s="15"/>
    </row>
    <row r="285" spans="1:13" x14ac:dyDescent="0.25">
      <c r="A285" s="5"/>
      <c r="D285" s="21" t="s">
        <v>245</v>
      </c>
      <c r="E285" s="17">
        <v>0</v>
      </c>
      <c r="F285" s="18">
        <v>0</v>
      </c>
      <c r="G285" s="18">
        <v>0</v>
      </c>
      <c r="H285" s="20">
        <f t="shared" si="26"/>
        <v>0</v>
      </c>
      <c r="I285" s="25">
        <v>0</v>
      </c>
      <c r="J285" s="20">
        <f t="shared" si="27"/>
        <v>0</v>
      </c>
      <c r="M285" s="15"/>
    </row>
    <row r="286" spans="1:13" x14ac:dyDescent="0.25">
      <c r="A286" s="5"/>
      <c r="D286" s="21" t="s">
        <v>246</v>
      </c>
      <c r="E286" s="17">
        <v>0</v>
      </c>
      <c r="F286" s="18">
        <v>0</v>
      </c>
      <c r="G286" s="18">
        <v>0</v>
      </c>
      <c r="H286" s="20">
        <f t="shared" si="26"/>
        <v>0</v>
      </c>
      <c r="I286" s="25">
        <v>2886</v>
      </c>
      <c r="J286" s="20">
        <f t="shared" si="27"/>
        <v>100</v>
      </c>
      <c r="M286" s="15"/>
    </row>
    <row r="287" spans="1:13" x14ac:dyDescent="0.25">
      <c r="A287" s="5"/>
      <c r="D287" s="21" t="s">
        <v>247</v>
      </c>
      <c r="E287" s="17">
        <v>0</v>
      </c>
      <c r="F287" s="18">
        <v>0</v>
      </c>
      <c r="G287" s="18">
        <v>0</v>
      </c>
      <c r="H287" s="20">
        <f t="shared" si="26"/>
        <v>0</v>
      </c>
      <c r="I287" s="25">
        <v>238</v>
      </c>
      <c r="J287" s="20">
        <f t="shared" si="27"/>
        <v>100</v>
      </c>
      <c r="M287" s="15"/>
    </row>
    <row r="288" spans="1:13" x14ac:dyDescent="0.25">
      <c r="A288" s="5"/>
      <c r="D288" s="21" t="s">
        <v>248</v>
      </c>
      <c r="E288" s="17">
        <v>240510</v>
      </c>
      <c r="F288" s="18">
        <v>0</v>
      </c>
      <c r="G288" s="18">
        <v>0</v>
      </c>
      <c r="H288" s="20">
        <f t="shared" si="26"/>
        <v>240510</v>
      </c>
      <c r="I288" s="25">
        <v>165042</v>
      </c>
      <c r="J288" s="20">
        <f t="shared" si="27"/>
        <v>68.621678932268921</v>
      </c>
      <c r="M288" s="15"/>
    </row>
    <row r="289" spans="1:13" x14ac:dyDescent="0.25">
      <c r="A289" s="5"/>
      <c r="D289" s="21" t="s">
        <v>249</v>
      </c>
      <c r="E289" s="17">
        <v>91880</v>
      </c>
      <c r="F289" s="18">
        <v>0</v>
      </c>
      <c r="G289" s="18">
        <v>0</v>
      </c>
      <c r="H289" s="20">
        <f t="shared" si="26"/>
        <v>91880</v>
      </c>
      <c r="I289" s="25">
        <v>24566</v>
      </c>
      <c r="J289" s="20">
        <f t="shared" si="27"/>
        <v>26.737048323900741</v>
      </c>
      <c r="M289" s="15"/>
    </row>
    <row r="290" spans="1:13" x14ac:dyDescent="0.25">
      <c r="A290" s="5"/>
      <c r="D290" s="21" t="s">
        <v>250</v>
      </c>
      <c r="E290" s="17">
        <v>45412</v>
      </c>
      <c r="F290" s="18">
        <v>0</v>
      </c>
      <c r="G290" s="18">
        <v>0</v>
      </c>
      <c r="H290" s="20">
        <f t="shared" si="26"/>
        <v>45412</v>
      </c>
      <c r="I290" s="25">
        <v>12160</v>
      </c>
      <c r="J290" s="20">
        <f t="shared" si="27"/>
        <v>26.777063331278079</v>
      </c>
      <c r="M290" s="15"/>
    </row>
    <row r="291" spans="1:13" x14ac:dyDescent="0.25">
      <c r="A291" s="5"/>
      <c r="D291" s="21" t="s">
        <v>251</v>
      </c>
      <c r="E291" s="17">
        <v>541175</v>
      </c>
      <c r="F291" s="18">
        <v>0</v>
      </c>
      <c r="G291" s="18">
        <v>0</v>
      </c>
      <c r="H291" s="20">
        <f t="shared" si="26"/>
        <v>541175</v>
      </c>
      <c r="I291" s="25">
        <v>572823</v>
      </c>
      <c r="J291" s="20">
        <f t="shared" si="27"/>
        <v>105.84801589134753</v>
      </c>
      <c r="M291" s="15"/>
    </row>
    <row r="292" spans="1:13" x14ac:dyDescent="0.25">
      <c r="A292" s="5"/>
      <c r="D292" s="21" t="s">
        <v>252</v>
      </c>
      <c r="E292" s="17">
        <v>0</v>
      </c>
      <c r="F292" s="18">
        <v>0</v>
      </c>
      <c r="G292" s="18">
        <v>0</v>
      </c>
      <c r="H292" s="20">
        <f t="shared" si="26"/>
        <v>0</v>
      </c>
      <c r="I292" s="25">
        <v>1251.0999999999999</v>
      </c>
      <c r="J292" s="20">
        <f t="shared" si="27"/>
        <v>100</v>
      </c>
      <c r="M292" s="15"/>
    </row>
    <row r="293" spans="1:13" x14ac:dyDescent="0.25">
      <c r="A293" s="5"/>
      <c r="D293" s="39" t="s">
        <v>197</v>
      </c>
      <c r="E293" s="40">
        <v>2075000</v>
      </c>
      <c r="F293" s="40">
        <v>0</v>
      </c>
      <c r="G293" s="40">
        <v>0</v>
      </c>
      <c r="H293" s="41">
        <f>SUM(H294:H301)</f>
        <v>2075000</v>
      </c>
      <c r="I293" s="41">
        <f>SUM(I294:I301)</f>
        <v>34648085.049999997</v>
      </c>
      <c r="J293" s="40">
        <f t="shared" si="27"/>
        <v>1669.787231325301</v>
      </c>
      <c r="M293" s="15"/>
    </row>
    <row r="294" spans="1:13" x14ac:dyDescent="0.25">
      <c r="A294" s="5"/>
      <c r="D294" s="21" t="s">
        <v>253</v>
      </c>
      <c r="E294" s="17">
        <v>1997540</v>
      </c>
      <c r="F294" s="18">
        <v>0</v>
      </c>
      <c r="G294" s="18">
        <v>0</v>
      </c>
      <c r="H294" s="20">
        <f t="shared" si="26"/>
        <v>1997540</v>
      </c>
      <c r="I294" s="25">
        <v>3110873</v>
      </c>
      <c r="J294" s="20">
        <f t="shared" si="27"/>
        <v>155.73520430129059</v>
      </c>
      <c r="M294" s="15"/>
    </row>
    <row r="295" spans="1:13" x14ac:dyDescent="0.25">
      <c r="A295" s="5"/>
      <c r="D295" s="21" t="s">
        <v>254</v>
      </c>
      <c r="E295" s="17">
        <v>6599</v>
      </c>
      <c r="F295" s="18">
        <v>0</v>
      </c>
      <c r="G295" s="18">
        <v>0</v>
      </c>
      <c r="H295" s="20">
        <f t="shared" si="26"/>
        <v>6599</v>
      </c>
      <c r="I295" s="25">
        <v>4486</v>
      </c>
      <c r="J295" s="20">
        <f t="shared" si="27"/>
        <v>67.97999696923776</v>
      </c>
      <c r="M295" s="15"/>
    </row>
    <row r="296" spans="1:13" x14ac:dyDescent="0.25">
      <c r="A296" s="5"/>
      <c r="D296" s="21" t="s">
        <v>255</v>
      </c>
      <c r="E296" s="17">
        <v>7296</v>
      </c>
      <c r="F296" s="18">
        <v>0</v>
      </c>
      <c r="G296" s="18">
        <v>0</v>
      </c>
      <c r="H296" s="20">
        <f t="shared" si="26"/>
        <v>7296</v>
      </c>
      <c r="I296" s="25">
        <v>12672</v>
      </c>
      <c r="J296" s="20">
        <f t="shared" si="27"/>
        <v>173.68421052631581</v>
      </c>
      <c r="M296" s="15"/>
    </row>
    <row r="297" spans="1:13" x14ac:dyDescent="0.25">
      <c r="A297" s="5"/>
      <c r="D297" s="21" t="s">
        <v>256</v>
      </c>
      <c r="E297" s="17">
        <v>1388</v>
      </c>
      <c r="F297" s="18">
        <v>0</v>
      </c>
      <c r="G297" s="18">
        <v>0</v>
      </c>
      <c r="H297" s="20">
        <f t="shared" si="26"/>
        <v>1388</v>
      </c>
      <c r="I297" s="25">
        <v>905</v>
      </c>
      <c r="J297" s="20">
        <f t="shared" si="27"/>
        <v>65.201729106628235</v>
      </c>
      <c r="M297" s="15"/>
    </row>
    <row r="298" spans="1:13" x14ac:dyDescent="0.25">
      <c r="A298" s="5"/>
      <c r="D298" s="21" t="s">
        <v>257</v>
      </c>
      <c r="E298" s="17">
        <v>22574</v>
      </c>
      <c r="F298" s="18">
        <v>0</v>
      </c>
      <c r="G298" s="18">
        <v>0</v>
      </c>
      <c r="H298" s="20">
        <f t="shared" si="26"/>
        <v>22574</v>
      </c>
      <c r="I298" s="25">
        <v>27103</v>
      </c>
      <c r="J298" s="20">
        <f t="shared" si="27"/>
        <v>120.06290422610081</v>
      </c>
      <c r="M298" s="15"/>
    </row>
    <row r="299" spans="1:13" x14ac:dyDescent="0.25">
      <c r="A299" s="5"/>
      <c r="D299" s="21" t="s">
        <v>258</v>
      </c>
      <c r="E299" s="17">
        <v>38908</v>
      </c>
      <c r="F299" s="18">
        <v>0</v>
      </c>
      <c r="G299" s="18">
        <v>0</v>
      </c>
      <c r="H299" s="20">
        <f t="shared" ref="H299:H301" si="28">+E299+F299+G299</f>
        <v>38908</v>
      </c>
      <c r="I299" s="25">
        <v>34726</v>
      </c>
      <c r="J299" s="20">
        <f t="shared" si="27"/>
        <v>89.251567800966384</v>
      </c>
      <c r="M299" s="15"/>
    </row>
    <row r="300" spans="1:13" x14ac:dyDescent="0.25">
      <c r="A300" s="5"/>
      <c r="D300" s="21" t="s">
        <v>414</v>
      </c>
      <c r="E300" s="17">
        <v>695</v>
      </c>
      <c r="F300" s="18">
        <v>0</v>
      </c>
      <c r="G300" s="18">
        <v>0</v>
      </c>
      <c r="H300" s="20">
        <f t="shared" si="28"/>
        <v>695</v>
      </c>
      <c r="I300" s="25">
        <v>31457320.050000001</v>
      </c>
      <c r="J300" s="20">
        <f t="shared" si="27"/>
        <v>4526233.1007194249</v>
      </c>
      <c r="M300" s="15"/>
    </row>
    <row r="301" spans="1:13" x14ac:dyDescent="0.25">
      <c r="A301" s="5"/>
      <c r="D301" s="21" t="s">
        <v>259</v>
      </c>
      <c r="E301" s="17">
        <v>0</v>
      </c>
      <c r="F301" s="18">
        <v>0</v>
      </c>
      <c r="G301" s="18">
        <v>0</v>
      </c>
      <c r="H301" s="20">
        <f t="shared" si="28"/>
        <v>0</v>
      </c>
      <c r="I301" s="25">
        <v>0</v>
      </c>
      <c r="J301" s="20">
        <f t="shared" si="27"/>
        <v>0</v>
      </c>
      <c r="M301" s="15"/>
    </row>
    <row r="302" spans="1:13" x14ac:dyDescent="0.25">
      <c r="D302" s="39" t="s">
        <v>260</v>
      </c>
      <c r="E302" s="40">
        <v>150000</v>
      </c>
      <c r="F302" s="40">
        <v>0</v>
      </c>
      <c r="G302" s="40">
        <v>0</v>
      </c>
      <c r="H302" s="41">
        <f>SUM(H303)</f>
        <v>150000</v>
      </c>
      <c r="I302" s="41">
        <f>SUM(I303)</f>
        <v>45034</v>
      </c>
      <c r="J302" s="40">
        <f t="shared" si="27"/>
        <v>30.022666666666666</v>
      </c>
      <c r="M302" s="15"/>
    </row>
    <row r="303" spans="1:13" x14ac:dyDescent="0.25">
      <c r="D303" s="21" t="s">
        <v>261</v>
      </c>
      <c r="E303" s="17">
        <v>150000</v>
      </c>
      <c r="F303" s="18">
        <v>0</v>
      </c>
      <c r="G303" s="18">
        <v>0</v>
      </c>
      <c r="H303" s="20">
        <f t="shared" ref="H303" si="29">+E303+F303+G303</f>
        <v>150000</v>
      </c>
      <c r="I303" s="25">
        <v>45034</v>
      </c>
      <c r="J303" s="20">
        <f t="shared" si="27"/>
        <v>30.022666666666666</v>
      </c>
      <c r="M303" s="15"/>
    </row>
    <row r="304" spans="1:13" x14ac:dyDescent="0.25">
      <c r="A304" s="5"/>
      <c r="D304" s="39" t="s">
        <v>262</v>
      </c>
      <c r="E304" s="40">
        <v>23050000</v>
      </c>
      <c r="F304" s="40">
        <v>0</v>
      </c>
      <c r="G304" s="40">
        <v>0</v>
      </c>
      <c r="H304" s="40">
        <f>SUM(H305:H307)</f>
        <v>23050000</v>
      </c>
      <c r="I304" s="41">
        <f>SUM(I305:I307)</f>
        <v>36024632.43</v>
      </c>
      <c r="J304" s="40">
        <f t="shared" si="27"/>
        <v>156.28907778741865</v>
      </c>
      <c r="M304" s="15"/>
    </row>
    <row r="305" spans="1:13" x14ac:dyDescent="0.25">
      <c r="A305" s="5"/>
      <c r="D305" s="21" t="s">
        <v>263</v>
      </c>
      <c r="E305" s="17">
        <v>22450000</v>
      </c>
      <c r="F305" s="18">
        <v>0</v>
      </c>
      <c r="G305" s="18">
        <v>0</v>
      </c>
      <c r="H305" s="20">
        <f>+E305+F305+G305</f>
        <v>22450000</v>
      </c>
      <c r="I305" s="25">
        <v>28937445.800000001</v>
      </c>
      <c r="J305" s="20">
        <f t="shared" si="27"/>
        <v>128.89730868596882</v>
      </c>
      <c r="M305" s="15"/>
    </row>
    <row r="306" spans="1:13" x14ac:dyDescent="0.25">
      <c r="A306" s="5"/>
      <c r="D306" s="21" t="s">
        <v>264</v>
      </c>
      <c r="E306" s="17">
        <v>600000</v>
      </c>
      <c r="F306" s="18">
        <v>0</v>
      </c>
      <c r="G306" s="18">
        <v>0</v>
      </c>
      <c r="H306" s="20">
        <f t="shared" ref="H306:H307" si="30">+E306+F306+G306</f>
        <v>600000</v>
      </c>
      <c r="I306" s="25">
        <v>7086715.7699999996</v>
      </c>
      <c r="J306" s="20">
        <f t="shared" si="27"/>
        <v>1181.119295</v>
      </c>
      <c r="M306" s="15"/>
    </row>
    <row r="307" spans="1:13" x14ac:dyDescent="0.25">
      <c r="A307" s="5"/>
      <c r="D307" s="21" t="s">
        <v>265</v>
      </c>
      <c r="E307" s="17">
        <v>0</v>
      </c>
      <c r="F307" s="18">
        <v>0</v>
      </c>
      <c r="G307" s="18">
        <v>0</v>
      </c>
      <c r="H307" s="20">
        <f t="shared" si="30"/>
        <v>0</v>
      </c>
      <c r="I307" s="25">
        <v>470.86</v>
      </c>
      <c r="J307" s="20">
        <f t="shared" si="27"/>
        <v>100</v>
      </c>
      <c r="M307" s="15"/>
    </row>
    <row r="308" spans="1:13" x14ac:dyDescent="0.25">
      <c r="A308" s="5"/>
      <c r="D308" s="39" t="s">
        <v>266</v>
      </c>
      <c r="E308" s="40">
        <v>33500000</v>
      </c>
      <c r="F308" s="40">
        <f>SUM(F309)</f>
        <v>2858453.01</v>
      </c>
      <c r="G308" s="40">
        <v>0</v>
      </c>
      <c r="H308" s="41">
        <f>SUM(H309)</f>
        <v>36358453.009999998</v>
      </c>
      <c r="I308" s="41">
        <f>SUM(I309)</f>
        <v>131992060.61000001</v>
      </c>
      <c r="J308" s="40">
        <f t="shared" si="27"/>
        <v>363.02991376915026</v>
      </c>
      <c r="M308" s="15"/>
    </row>
    <row r="309" spans="1:13" x14ac:dyDescent="0.25">
      <c r="A309" s="5"/>
      <c r="D309" s="39" t="s">
        <v>267</v>
      </c>
      <c r="E309" s="40">
        <v>33500000</v>
      </c>
      <c r="F309" s="40">
        <f>SUM(F310)</f>
        <v>2858453.01</v>
      </c>
      <c r="G309" s="40">
        <v>0</v>
      </c>
      <c r="H309" s="41">
        <f>SUM(H310)</f>
        <v>36358453.009999998</v>
      </c>
      <c r="I309" s="41">
        <f>SUM(I310)</f>
        <v>131992060.61000001</v>
      </c>
      <c r="J309" s="40">
        <f t="shared" si="27"/>
        <v>363.02991376915026</v>
      </c>
      <c r="M309" s="15"/>
    </row>
    <row r="310" spans="1:13" x14ac:dyDescent="0.25">
      <c r="A310" s="5"/>
      <c r="D310" s="39" t="s">
        <v>268</v>
      </c>
      <c r="E310" s="40">
        <v>33500000</v>
      </c>
      <c r="F310" s="40">
        <f>SUM(F311:F315)</f>
        <v>2858453.01</v>
      </c>
      <c r="G310" s="40">
        <v>0</v>
      </c>
      <c r="H310" s="41">
        <f>SUM(H311:H315)</f>
        <v>36358453.009999998</v>
      </c>
      <c r="I310" s="41">
        <f>SUM(I311:I315)</f>
        <v>131992060.61000001</v>
      </c>
      <c r="J310" s="40">
        <f t="shared" si="27"/>
        <v>363.02991376915026</v>
      </c>
      <c r="M310" s="15"/>
    </row>
    <row r="311" spans="1:13" x14ac:dyDescent="0.25">
      <c r="A311" s="5"/>
      <c r="D311" s="21" t="s">
        <v>269</v>
      </c>
      <c r="E311" s="17">
        <v>4675000</v>
      </c>
      <c r="F311" s="18">
        <v>0</v>
      </c>
      <c r="G311" s="18">
        <v>0</v>
      </c>
      <c r="H311" s="20">
        <f>+E311+F311+G311</f>
        <v>4675000</v>
      </c>
      <c r="I311" s="25">
        <v>4910204</v>
      </c>
      <c r="J311" s="20">
        <f t="shared" si="27"/>
        <v>105.03110160427806</v>
      </c>
      <c r="M311" s="15"/>
    </row>
    <row r="312" spans="1:13" ht="25.5" x14ac:dyDescent="0.25">
      <c r="A312" s="5"/>
      <c r="D312" s="21" t="s">
        <v>415</v>
      </c>
      <c r="E312" s="17">
        <v>1225000</v>
      </c>
      <c r="F312" s="18">
        <v>0</v>
      </c>
      <c r="G312" s="18">
        <v>0</v>
      </c>
      <c r="H312" s="20">
        <f t="shared" ref="H312:H315" si="31">+E312+F312+G312</f>
        <v>1225000</v>
      </c>
      <c r="I312" s="25">
        <v>1480416</v>
      </c>
      <c r="J312" s="20">
        <f t="shared" si="27"/>
        <v>120.8502857142857</v>
      </c>
      <c r="M312" s="15"/>
    </row>
    <row r="313" spans="1:13" ht="27" customHeight="1" x14ac:dyDescent="0.25">
      <c r="A313" s="5"/>
      <c r="D313" s="21" t="s">
        <v>270</v>
      </c>
      <c r="E313" s="17">
        <v>900000</v>
      </c>
      <c r="F313" s="18">
        <v>0</v>
      </c>
      <c r="G313" s="18">
        <v>0</v>
      </c>
      <c r="H313" s="20">
        <f t="shared" si="31"/>
        <v>900000</v>
      </c>
      <c r="I313" s="25">
        <v>272552.90000000002</v>
      </c>
      <c r="J313" s="20">
        <f t="shared" si="27"/>
        <v>30.283655555555562</v>
      </c>
      <c r="M313" s="15"/>
    </row>
    <row r="314" spans="1:13" x14ac:dyDescent="0.25">
      <c r="A314" s="5"/>
      <c r="D314" s="21" t="s">
        <v>271</v>
      </c>
      <c r="E314" s="17">
        <v>22085626</v>
      </c>
      <c r="F314" s="18">
        <v>0</v>
      </c>
      <c r="G314" s="18">
        <v>0</v>
      </c>
      <c r="H314" s="20">
        <f t="shared" si="31"/>
        <v>22085626</v>
      </c>
      <c r="I314" s="25">
        <v>119059336.51000001</v>
      </c>
      <c r="J314" s="20">
        <f t="shared" si="27"/>
        <v>539.08065141554061</v>
      </c>
      <c r="M314" s="15"/>
    </row>
    <row r="315" spans="1:13" x14ac:dyDescent="0.25">
      <c r="A315" s="5"/>
      <c r="D315" s="21" t="s">
        <v>272</v>
      </c>
      <c r="E315" s="17">
        <v>4614374</v>
      </c>
      <c r="F315" s="30">
        <f>315144.24+858031.38+1685277.39</f>
        <v>2858453.01</v>
      </c>
      <c r="G315" s="18">
        <v>0</v>
      </c>
      <c r="H315" s="20">
        <f t="shared" si="31"/>
        <v>7472827.0099999998</v>
      </c>
      <c r="I315" s="25">
        <v>6269551.2000000002</v>
      </c>
      <c r="J315" s="20">
        <f t="shared" si="27"/>
        <v>83.897983876921032</v>
      </c>
      <c r="M315" s="15"/>
    </row>
    <row r="316" spans="1:13" x14ac:dyDescent="0.25">
      <c r="A316" s="5"/>
      <c r="D316" s="39" t="s">
        <v>273</v>
      </c>
      <c r="E316" s="40">
        <v>30419836</v>
      </c>
      <c r="F316" s="40">
        <f>F317+F319+F325+F328+F330</f>
        <v>5302766</v>
      </c>
      <c r="G316" s="40">
        <v>0</v>
      </c>
      <c r="H316" s="41">
        <f>H317+H319+H325+H328+H330</f>
        <v>35722602</v>
      </c>
      <c r="I316" s="41">
        <f>I317+I319+I325+I328+I330</f>
        <v>73457489.480000004</v>
      </c>
      <c r="J316" s="40">
        <f t="shared" si="27"/>
        <v>205.63308764574319</v>
      </c>
      <c r="M316" s="15"/>
    </row>
    <row r="317" spans="1:13" x14ac:dyDescent="0.25">
      <c r="A317" s="5"/>
      <c r="D317" s="39" t="s">
        <v>274</v>
      </c>
      <c r="E317" s="40">
        <v>280400</v>
      </c>
      <c r="F317" s="40">
        <v>0</v>
      </c>
      <c r="G317" s="40">
        <v>0</v>
      </c>
      <c r="H317" s="41">
        <f>SUM(H318)</f>
        <v>280400</v>
      </c>
      <c r="I317" s="41">
        <f>SUM(I318)</f>
        <v>152756.85</v>
      </c>
      <c r="J317" s="40">
        <f t="shared" si="27"/>
        <v>54.47819186875892</v>
      </c>
      <c r="M317" s="15"/>
    </row>
    <row r="318" spans="1:13" x14ac:dyDescent="0.25">
      <c r="A318" s="5"/>
      <c r="D318" s="21" t="s">
        <v>274</v>
      </c>
      <c r="E318" s="17">
        <v>280400</v>
      </c>
      <c r="F318" s="18">
        <v>0</v>
      </c>
      <c r="G318" s="18">
        <v>0</v>
      </c>
      <c r="H318" s="20">
        <f t="shared" ref="H318" si="32">+E318+F318+G318</f>
        <v>280400</v>
      </c>
      <c r="I318" s="25">
        <v>152756.85</v>
      </c>
      <c r="J318" s="20">
        <f t="shared" si="27"/>
        <v>54.47819186875892</v>
      </c>
      <c r="M318" s="15"/>
    </row>
    <row r="319" spans="1:13" x14ac:dyDescent="0.25">
      <c r="A319" s="5"/>
      <c r="D319" s="39" t="s">
        <v>275</v>
      </c>
      <c r="E319" s="40">
        <f>SUM(E320:E324)</f>
        <v>18795600</v>
      </c>
      <c r="F319" s="40">
        <v>0</v>
      </c>
      <c r="G319" s="40">
        <v>0</v>
      </c>
      <c r="H319" s="41">
        <f>SUM(H320:H324)</f>
        <v>18795600</v>
      </c>
      <c r="I319" s="41">
        <f>SUM(I320:I324)</f>
        <v>15312198.869999999</v>
      </c>
      <c r="J319" s="40">
        <f t="shared" si="27"/>
        <v>81.46693305880099</v>
      </c>
      <c r="M319" s="15"/>
    </row>
    <row r="320" spans="1:13" ht="38.25" x14ac:dyDescent="0.25">
      <c r="D320" s="21" t="s">
        <v>416</v>
      </c>
      <c r="E320" s="17">
        <v>15150000</v>
      </c>
      <c r="F320" s="18">
        <v>0</v>
      </c>
      <c r="G320" s="18">
        <v>0</v>
      </c>
      <c r="H320" s="20">
        <f t="shared" ref="H320:H324" si="33">+E320+F320+G320</f>
        <v>15150000</v>
      </c>
      <c r="I320" s="25">
        <v>8070759.8899999997</v>
      </c>
      <c r="J320" s="20">
        <f t="shared" si="27"/>
        <v>53.272342508250823</v>
      </c>
      <c r="M320" s="15"/>
    </row>
    <row r="321" spans="4:13" ht="38.25" x14ac:dyDescent="0.25">
      <c r="D321" s="21" t="s">
        <v>417</v>
      </c>
      <c r="E321" s="17">
        <v>3250000</v>
      </c>
      <c r="F321" s="18">
        <v>0</v>
      </c>
      <c r="G321" s="18">
        <v>0</v>
      </c>
      <c r="H321" s="20">
        <f t="shared" si="33"/>
        <v>3250000</v>
      </c>
      <c r="I321" s="25">
        <v>6557699.2199999997</v>
      </c>
      <c r="J321" s="20">
        <f t="shared" si="27"/>
        <v>201.77536061538461</v>
      </c>
      <c r="M321" s="15"/>
    </row>
    <row r="322" spans="4:13" ht="25.5" x14ac:dyDescent="0.25">
      <c r="D322" s="21" t="s">
        <v>418</v>
      </c>
      <c r="E322" s="17">
        <v>395000</v>
      </c>
      <c r="F322" s="18">
        <v>0</v>
      </c>
      <c r="G322" s="18">
        <v>0</v>
      </c>
      <c r="H322" s="20">
        <f t="shared" si="33"/>
        <v>395000</v>
      </c>
      <c r="I322" s="25">
        <v>682777.56</v>
      </c>
      <c r="J322" s="20">
        <f t="shared" si="27"/>
        <v>172.85507848101267</v>
      </c>
      <c r="M322" s="15"/>
    </row>
    <row r="323" spans="4:13" x14ac:dyDescent="0.25">
      <c r="D323" s="21" t="s">
        <v>469</v>
      </c>
      <c r="E323" s="17">
        <v>0</v>
      </c>
      <c r="F323" s="18">
        <v>0</v>
      </c>
      <c r="G323" s="18">
        <v>0</v>
      </c>
      <c r="H323" s="20">
        <f t="shared" si="33"/>
        <v>0</v>
      </c>
      <c r="I323" s="25">
        <v>962.2</v>
      </c>
      <c r="J323" s="20">
        <f t="shared" si="27"/>
        <v>100</v>
      </c>
      <c r="M323" s="15"/>
    </row>
    <row r="324" spans="4:13" ht="38.25" x14ac:dyDescent="0.25">
      <c r="D324" s="21" t="s">
        <v>419</v>
      </c>
      <c r="E324" s="17">
        <v>600</v>
      </c>
      <c r="F324" s="18">
        <v>0</v>
      </c>
      <c r="G324" s="18">
        <v>0</v>
      </c>
      <c r="H324" s="20">
        <f t="shared" si="33"/>
        <v>600</v>
      </c>
      <c r="I324" s="25">
        <v>0</v>
      </c>
      <c r="J324" s="20">
        <f t="shared" si="27"/>
        <v>0</v>
      </c>
      <c r="M324" s="15"/>
    </row>
    <row r="325" spans="4:13" x14ac:dyDescent="0.25">
      <c r="D325" s="39" t="s">
        <v>276</v>
      </c>
      <c r="E325" s="40">
        <f>+E326+E327</f>
        <v>554575</v>
      </c>
      <c r="F325" s="40">
        <v>0</v>
      </c>
      <c r="G325" s="40">
        <v>0</v>
      </c>
      <c r="H325" s="40">
        <f>SUM(H326:H327)</f>
        <v>554575</v>
      </c>
      <c r="I325" s="41">
        <f>SUM(I326)</f>
        <v>900990.31</v>
      </c>
      <c r="J325" s="40">
        <f t="shared" si="27"/>
        <v>162.465006536537</v>
      </c>
      <c r="M325" s="15"/>
    </row>
    <row r="326" spans="4:13" x14ac:dyDescent="0.25">
      <c r="D326" s="21" t="s">
        <v>277</v>
      </c>
      <c r="E326" s="17">
        <v>9575</v>
      </c>
      <c r="F326" s="18">
        <v>0</v>
      </c>
      <c r="G326" s="18">
        <v>0</v>
      </c>
      <c r="H326" s="20">
        <f t="shared" ref="H326:H327" si="34">+E326+F326+G326</f>
        <v>9575</v>
      </c>
      <c r="I326" s="25">
        <v>900990.31</v>
      </c>
      <c r="J326" s="20">
        <f t="shared" si="27"/>
        <v>9409.8204699738908</v>
      </c>
      <c r="M326" s="15"/>
    </row>
    <row r="327" spans="4:13" x14ac:dyDescent="0.25">
      <c r="D327" s="21" t="s">
        <v>420</v>
      </c>
      <c r="E327" s="17">
        <v>545000</v>
      </c>
      <c r="F327" s="18">
        <v>0</v>
      </c>
      <c r="G327" s="18">
        <v>0</v>
      </c>
      <c r="H327" s="20">
        <f t="shared" si="34"/>
        <v>545000</v>
      </c>
      <c r="I327" s="20">
        <v>0</v>
      </c>
      <c r="J327" s="20">
        <f t="shared" si="27"/>
        <v>0</v>
      </c>
      <c r="M327" s="15"/>
    </row>
    <row r="328" spans="4:13" x14ac:dyDescent="0.25">
      <c r="D328" s="39" t="s">
        <v>278</v>
      </c>
      <c r="E328" s="40">
        <f>+E329</f>
        <v>225000</v>
      </c>
      <c r="F328" s="40">
        <v>0</v>
      </c>
      <c r="G328" s="40">
        <v>0</v>
      </c>
      <c r="H328" s="40">
        <f>+H329</f>
        <v>225000</v>
      </c>
      <c r="I328" s="41">
        <f>SUM(I329)</f>
        <v>503281.51</v>
      </c>
      <c r="J328" s="40">
        <f t="shared" si="27"/>
        <v>223.68067111111111</v>
      </c>
      <c r="M328" s="15"/>
    </row>
    <row r="329" spans="4:13" x14ac:dyDescent="0.25">
      <c r="D329" s="21" t="s">
        <v>279</v>
      </c>
      <c r="E329" s="17">
        <v>225000</v>
      </c>
      <c r="F329" s="18">
        <v>0</v>
      </c>
      <c r="G329" s="18">
        <v>0</v>
      </c>
      <c r="H329" s="20">
        <f t="shared" ref="H329:H346" si="35">+E329+F329+G329</f>
        <v>225000</v>
      </c>
      <c r="I329" s="25">
        <v>503281.51</v>
      </c>
      <c r="J329" s="20">
        <f t="shared" si="27"/>
        <v>223.68067111111111</v>
      </c>
      <c r="M329" s="15"/>
    </row>
    <row r="330" spans="4:13" x14ac:dyDescent="0.25">
      <c r="D330" s="39" t="s">
        <v>280</v>
      </c>
      <c r="E330" s="40">
        <f>SUM(E331:E346)</f>
        <v>10564261</v>
      </c>
      <c r="F330" s="40">
        <f>SUM(F332:F346)</f>
        <v>5302766</v>
      </c>
      <c r="G330" s="40">
        <v>0</v>
      </c>
      <c r="H330" s="40">
        <f>SUM(H332:H346)</f>
        <v>15867027</v>
      </c>
      <c r="I330" s="41">
        <f>SUM(I331:I346)</f>
        <v>56588261.940000005</v>
      </c>
      <c r="J330" s="40">
        <f t="shared" si="27"/>
        <v>356.64061036765116</v>
      </c>
      <c r="M330" s="15"/>
    </row>
    <row r="331" spans="4:13" x14ac:dyDescent="0.25">
      <c r="D331" s="21" t="s">
        <v>470</v>
      </c>
      <c r="E331" s="17">
        <v>0</v>
      </c>
      <c r="F331" s="18">
        <v>0</v>
      </c>
      <c r="G331" s="18">
        <v>0</v>
      </c>
      <c r="H331" s="20">
        <f t="shared" si="35"/>
        <v>0</v>
      </c>
      <c r="I331" s="25">
        <v>5410</v>
      </c>
      <c r="J331" s="20">
        <f t="shared" si="27"/>
        <v>100</v>
      </c>
      <c r="M331" s="15"/>
    </row>
    <row r="332" spans="4:13" x14ac:dyDescent="0.25">
      <c r="D332" s="21" t="s">
        <v>281</v>
      </c>
      <c r="E332" s="17">
        <v>1000000</v>
      </c>
      <c r="F332" s="18">
        <v>0</v>
      </c>
      <c r="G332" s="18">
        <v>0</v>
      </c>
      <c r="H332" s="20">
        <f t="shared" si="35"/>
        <v>1000000</v>
      </c>
      <c r="I332" s="25">
        <v>5137617.3600000003</v>
      </c>
      <c r="J332" s="20">
        <f t="shared" si="27"/>
        <v>513.76173600000004</v>
      </c>
      <c r="M332" s="15"/>
    </row>
    <row r="333" spans="4:13" x14ac:dyDescent="0.25">
      <c r="D333" s="21" t="s">
        <v>282</v>
      </c>
      <c r="E333" s="17">
        <v>0</v>
      </c>
      <c r="F333" s="18">
        <v>0</v>
      </c>
      <c r="G333" s="18">
        <v>0</v>
      </c>
      <c r="H333" s="20">
        <f t="shared" si="35"/>
        <v>0</v>
      </c>
      <c r="I333" s="25">
        <v>132400</v>
      </c>
      <c r="J333" s="20">
        <f t="shared" si="27"/>
        <v>100</v>
      </c>
      <c r="M333" s="15"/>
    </row>
    <row r="334" spans="4:13" x14ac:dyDescent="0.25">
      <c r="D334" s="21" t="s">
        <v>283</v>
      </c>
      <c r="E334" s="17">
        <v>2854261</v>
      </c>
      <c r="F334" s="18">
        <v>0</v>
      </c>
      <c r="G334" s="18">
        <v>0</v>
      </c>
      <c r="H334" s="20">
        <f t="shared" si="35"/>
        <v>2854261</v>
      </c>
      <c r="I334" s="25">
        <v>520199.03</v>
      </c>
      <c r="J334" s="20">
        <f t="shared" si="27"/>
        <v>18.22534904831759</v>
      </c>
      <c r="M334" s="15"/>
    </row>
    <row r="335" spans="4:13" x14ac:dyDescent="0.25">
      <c r="D335" s="21" t="s">
        <v>421</v>
      </c>
      <c r="E335" s="17">
        <v>210000</v>
      </c>
      <c r="F335" s="18">
        <v>0</v>
      </c>
      <c r="G335" s="18">
        <v>0</v>
      </c>
      <c r="H335" s="20">
        <f t="shared" si="35"/>
        <v>210000</v>
      </c>
      <c r="I335" s="25">
        <v>836922</v>
      </c>
      <c r="J335" s="20">
        <f t="shared" si="27"/>
        <v>398.53428571428572</v>
      </c>
      <c r="M335" s="15"/>
    </row>
    <row r="336" spans="4:13" x14ac:dyDescent="0.25">
      <c r="D336" s="21" t="s">
        <v>422</v>
      </c>
      <c r="E336" s="17">
        <v>150000</v>
      </c>
      <c r="F336" s="18">
        <v>0</v>
      </c>
      <c r="G336" s="18">
        <v>0</v>
      </c>
      <c r="H336" s="20">
        <f t="shared" si="35"/>
        <v>150000</v>
      </c>
      <c r="I336" s="25">
        <v>4323244.3600000003</v>
      </c>
      <c r="J336" s="20">
        <f t="shared" si="27"/>
        <v>2882.1629066666669</v>
      </c>
      <c r="M336" s="15"/>
    </row>
    <row r="337" spans="4:13" x14ac:dyDescent="0.25">
      <c r="D337" s="21" t="s">
        <v>284</v>
      </c>
      <c r="E337" s="17">
        <v>0</v>
      </c>
      <c r="F337" s="18">
        <v>0</v>
      </c>
      <c r="G337" s="18">
        <v>0</v>
      </c>
      <c r="H337" s="20">
        <f t="shared" si="35"/>
        <v>0</v>
      </c>
      <c r="I337" s="25">
        <v>0</v>
      </c>
      <c r="J337" s="20">
        <f t="shared" si="27"/>
        <v>0</v>
      </c>
      <c r="M337" s="15"/>
    </row>
    <row r="338" spans="4:13" ht="25.5" x14ac:dyDescent="0.25">
      <c r="D338" s="21" t="s">
        <v>423</v>
      </c>
      <c r="E338" s="17">
        <v>605000</v>
      </c>
      <c r="F338" s="18">
        <v>0</v>
      </c>
      <c r="G338" s="18">
        <v>0</v>
      </c>
      <c r="H338" s="20">
        <f t="shared" si="35"/>
        <v>605000</v>
      </c>
      <c r="I338" s="25">
        <v>2898930</v>
      </c>
      <c r="J338" s="20">
        <f t="shared" si="27"/>
        <v>479.16198347107439</v>
      </c>
      <c r="M338" s="15"/>
    </row>
    <row r="339" spans="4:13" x14ac:dyDescent="0.25">
      <c r="D339" s="21" t="s">
        <v>285</v>
      </c>
      <c r="E339" s="17">
        <v>1650000</v>
      </c>
      <c r="F339" s="18">
        <v>0</v>
      </c>
      <c r="G339" s="18">
        <v>0</v>
      </c>
      <c r="H339" s="20">
        <f t="shared" si="35"/>
        <v>1650000</v>
      </c>
      <c r="I339" s="25">
        <v>0</v>
      </c>
      <c r="J339" s="20">
        <f t="shared" si="27"/>
        <v>0</v>
      </c>
      <c r="M339" s="15"/>
    </row>
    <row r="340" spans="4:13" x14ac:dyDescent="0.25">
      <c r="D340" s="21" t="s">
        <v>286</v>
      </c>
      <c r="E340" s="17">
        <v>845000</v>
      </c>
      <c r="F340" s="18">
        <v>0</v>
      </c>
      <c r="G340" s="18">
        <v>0</v>
      </c>
      <c r="H340" s="20">
        <f t="shared" si="35"/>
        <v>845000</v>
      </c>
      <c r="I340" s="25">
        <v>860331</v>
      </c>
      <c r="J340" s="20">
        <f t="shared" si="27"/>
        <v>101.81431952662723</v>
      </c>
      <c r="M340" s="15"/>
    </row>
    <row r="341" spans="4:13" x14ac:dyDescent="0.25">
      <c r="D341" s="21" t="s">
        <v>287</v>
      </c>
      <c r="E341" s="17">
        <v>0</v>
      </c>
      <c r="F341" s="18">
        <v>0</v>
      </c>
      <c r="G341" s="18">
        <v>0</v>
      </c>
      <c r="H341" s="20">
        <f t="shared" si="35"/>
        <v>0</v>
      </c>
      <c r="I341" s="25">
        <v>405</v>
      </c>
      <c r="J341" s="20">
        <f t="shared" ref="J341:J409" si="36">IF(I341=0,0,IF(H341=0,100,I341/H341*100))</f>
        <v>100</v>
      </c>
      <c r="M341" s="15"/>
    </row>
    <row r="342" spans="4:13" x14ac:dyDescent="0.25">
      <c r="D342" s="21" t="s">
        <v>288</v>
      </c>
      <c r="E342" s="17">
        <v>0</v>
      </c>
      <c r="F342" s="18">
        <v>0</v>
      </c>
      <c r="G342" s="18">
        <v>0</v>
      </c>
      <c r="H342" s="20">
        <f t="shared" si="35"/>
        <v>0</v>
      </c>
      <c r="I342" s="25">
        <v>866.1</v>
      </c>
      <c r="J342" s="20">
        <f t="shared" si="36"/>
        <v>100</v>
      </c>
      <c r="M342" s="15"/>
    </row>
    <row r="343" spans="4:13" x14ac:dyDescent="0.25">
      <c r="D343" s="21" t="s">
        <v>447</v>
      </c>
      <c r="E343" s="17">
        <v>0</v>
      </c>
      <c r="F343" s="18">
        <v>0</v>
      </c>
      <c r="G343" s="18">
        <v>0</v>
      </c>
      <c r="H343" s="20">
        <f t="shared" si="35"/>
        <v>0</v>
      </c>
      <c r="I343" s="25">
        <v>1443</v>
      </c>
      <c r="J343" s="20">
        <f t="shared" si="36"/>
        <v>100</v>
      </c>
      <c r="M343" s="15"/>
    </row>
    <row r="344" spans="4:13" x14ac:dyDescent="0.25">
      <c r="D344" s="21" t="s">
        <v>289</v>
      </c>
      <c r="E344" s="17">
        <v>2900000</v>
      </c>
      <c r="F344" s="18">
        <v>5302766</v>
      </c>
      <c r="G344" s="18">
        <v>0</v>
      </c>
      <c r="H344" s="20">
        <f t="shared" si="35"/>
        <v>8202766</v>
      </c>
      <c r="I344" s="25">
        <v>41869794.090000004</v>
      </c>
      <c r="J344" s="20">
        <f t="shared" si="36"/>
        <v>510.43506653731197</v>
      </c>
      <c r="M344" s="15"/>
    </row>
    <row r="345" spans="4:13" ht="25.5" x14ac:dyDescent="0.25">
      <c r="D345" s="21" t="s">
        <v>424</v>
      </c>
      <c r="E345" s="17">
        <v>350000</v>
      </c>
      <c r="F345" s="18">
        <v>0</v>
      </c>
      <c r="G345" s="18">
        <v>0</v>
      </c>
      <c r="H345" s="20">
        <f t="shared" si="35"/>
        <v>350000</v>
      </c>
      <c r="I345" s="25">
        <v>700</v>
      </c>
      <c r="J345" s="20">
        <f t="shared" si="36"/>
        <v>0.2</v>
      </c>
      <c r="M345" s="15"/>
    </row>
    <row r="346" spans="4:13" x14ac:dyDescent="0.25">
      <c r="D346" s="21" t="s">
        <v>290</v>
      </c>
      <c r="E346" s="17">
        <v>0</v>
      </c>
      <c r="F346" s="18">
        <v>0</v>
      </c>
      <c r="G346" s="18">
        <v>0</v>
      </c>
      <c r="H346" s="20">
        <f t="shared" si="35"/>
        <v>0</v>
      </c>
      <c r="I346" s="25">
        <v>0</v>
      </c>
      <c r="J346" s="20">
        <f t="shared" si="36"/>
        <v>0</v>
      </c>
      <c r="M346" s="15"/>
    </row>
    <row r="347" spans="4:13" ht="27.75" customHeight="1" x14ac:dyDescent="0.25">
      <c r="D347" s="39" t="s">
        <v>291</v>
      </c>
      <c r="E347" s="40">
        <f>+E348+E349</f>
        <v>24300000</v>
      </c>
      <c r="F347" s="40">
        <f>+F348+F349</f>
        <v>5990012.7000000002</v>
      </c>
      <c r="G347" s="40">
        <v>0</v>
      </c>
      <c r="H347" s="40">
        <f>+H348+H349</f>
        <v>30290012.699999999</v>
      </c>
      <c r="I347" s="41">
        <f>+I348+I349</f>
        <v>34625087.989999995</v>
      </c>
      <c r="J347" s="40">
        <f t="shared" si="36"/>
        <v>114.31189657441112</v>
      </c>
      <c r="M347" s="15"/>
    </row>
    <row r="348" spans="4:13" x14ac:dyDescent="0.25">
      <c r="D348" s="21" t="s">
        <v>292</v>
      </c>
      <c r="E348" s="17">
        <v>0</v>
      </c>
      <c r="F348" s="18">
        <v>0</v>
      </c>
      <c r="G348" s="18">
        <v>0</v>
      </c>
      <c r="H348" s="20">
        <f>+E348+F348+G348</f>
        <v>0</v>
      </c>
      <c r="I348" s="25">
        <v>1120000</v>
      </c>
      <c r="J348" s="20">
        <f t="shared" si="36"/>
        <v>100</v>
      </c>
      <c r="M348" s="15"/>
    </row>
    <row r="349" spans="4:13" ht="27.75" customHeight="1" x14ac:dyDescent="0.25">
      <c r="D349" s="21" t="s">
        <v>293</v>
      </c>
      <c r="E349" s="17">
        <f>24300000</f>
        <v>24300000</v>
      </c>
      <c r="F349" s="18">
        <v>5990012.7000000002</v>
      </c>
      <c r="G349" s="18">
        <v>0</v>
      </c>
      <c r="H349" s="20">
        <f>+E349+F349+G349</f>
        <v>30290012.699999999</v>
      </c>
      <c r="I349" s="25">
        <v>33505087.989999998</v>
      </c>
      <c r="J349" s="20">
        <f t="shared" si="36"/>
        <v>110.6143081610527</v>
      </c>
      <c r="M349" s="15"/>
    </row>
    <row r="350" spans="4:13" x14ac:dyDescent="0.25">
      <c r="D350" s="39" t="s">
        <v>294</v>
      </c>
      <c r="E350" s="40">
        <f>E351+E365+E384+E459</f>
        <v>75381012767</v>
      </c>
      <c r="F350" s="40">
        <f>F351+F365+F384+F459</f>
        <v>2615656734.5100007</v>
      </c>
      <c r="G350" s="40">
        <f>G351+G365+G384+G459</f>
        <v>244488425.53</v>
      </c>
      <c r="H350" s="41">
        <f>H351+H365+H384+H459</f>
        <v>78241157927.040009</v>
      </c>
      <c r="I350" s="41">
        <f>I351+I365+I384+I459</f>
        <v>61087694405.889999</v>
      </c>
      <c r="J350" s="40">
        <f t="shared" si="36"/>
        <v>78.076163523620608</v>
      </c>
      <c r="M350" s="15"/>
    </row>
    <row r="351" spans="4:13" x14ac:dyDescent="0.25">
      <c r="D351" s="39" t="s">
        <v>295</v>
      </c>
      <c r="E351" s="40">
        <f>E352+E363</f>
        <v>32598035059</v>
      </c>
      <c r="F351" s="40">
        <f>F352+F363</f>
        <v>56393976</v>
      </c>
      <c r="G351" s="40">
        <f>G352+G363</f>
        <v>1007917</v>
      </c>
      <c r="H351" s="41">
        <f>H352+H363</f>
        <v>32655436952</v>
      </c>
      <c r="I351" s="41">
        <f>I352+I363</f>
        <v>27016307450.259998</v>
      </c>
      <c r="J351" s="40">
        <f t="shared" si="36"/>
        <v>82.731422304870947</v>
      </c>
      <c r="M351" s="15"/>
    </row>
    <row r="352" spans="4:13" x14ac:dyDescent="0.25">
      <c r="D352" s="39" t="s">
        <v>296</v>
      </c>
      <c r="E352" s="40">
        <f>SUM(E353:E362)</f>
        <v>32596935059</v>
      </c>
      <c r="F352" s="40">
        <f>SUM(F353:F362)</f>
        <v>56393976</v>
      </c>
      <c r="G352" s="40">
        <f>SUM(G353:G362)</f>
        <v>1007917</v>
      </c>
      <c r="H352" s="41">
        <f>SUM(H353:H362)</f>
        <v>32654336952</v>
      </c>
      <c r="I352" s="41">
        <f>SUM(I353:I362)</f>
        <v>27015456945.879997</v>
      </c>
      <c r="J352" s="40">
        <f t="shared" si="36"/>
        <v>82.731604642872298</v>
      </c>
      <c r="M352" s="15"/>
    </row>
    <row r="353" spans="1:13" x14ac:dyDescent="0.25">
      <c r="D353" s="21" t="s">
        <v>297</v>
      </c>
      <c r="E353" s="17">
        <v>25071626596</v>
      </c>
      <c r="F353" s="18">
        <v>0</v>
      </c>
      <c r="G353" s="30">
        <v>1007917</v>
      </c>
      <c r="H353" s="20">
        <f>+E353+F353+G353</f>
        <v>25072634513</v>
      </c>
      <c r="I353" s="25">
        <v>20590491315.619999</v>
      </c>
      <c r="J353" s="20">
        <f t="shared" si="36"/>
        <v>82.123365635725122</v>
      </c>
      <c r="M353" s="15"/>
    </row>
    <row r="354" spans="1:13" x14ac:dyDescent="0.25">
      <c r="D354" s="21" t="s">
        <v>298</v>
      </c>
      <c r="E354" s="17">
        <v>1538576873</v>
      </c>
      <c r="F354" s="22">
        <v>-4168602</v>
      </c>
      <c r="G354" s="18">
        <v>0</v>
      </c>
      <c r="H354" s="20">
        <f t="shared" ref="H354:H362" si="37">+E354+F354+G354</f>
        <v>1534408271</v>
      </c>
      <c r="I354" s="25">
        <v>1199536633</v>
      </c>
      <c r="J354" s="20">
        <f t="shared" si="36"/>
        <v>78.175845090970569</v>
      </c>
      <c r="M354" s="15"/>
    </row>
    <row r="355" spans="1:13" ht="38.25" x14ac:dyDescent="0.25">
      <c r="D355" s="21" t="s">
        <v>299</v>
      </c>
      <c r="E355" s="17">
        <v>2511243574</v>
      </c>
      <c r="F355" s="18">
        <v>0</v>
      </c>
      <c r="G355" s="18">
        <v>0</v>
      </c>
      <c r="H355" s="20">
        <f t="shared" si="37"/>
        <v>2511243574</v>
      </c>
      <c r="I355" s="25">
        <v>2992723114</v>
      </c>
      <c r="J355" s="20">
        <f t="shared" si="36"/>
        <v>119.17295259547771</v>
      </c>
      <c r="M355" s="15"/>
    </row>
    <row r="356" spans="1:13" ht="25.5" x14ac:dyDescent="0.25">
      <c r="D356" s="21" t="s">
        <v>300</v>
      </c>
      <c r="E356" s="17">
        <v>83433634</v>
      </c>
      <c r="F356" s="18">
        <v>0</v>
      </c>
      <c r="G356" s="18">
        <v>0</v>
      </c>
      <c r="H356" s="20">
        <f t="shared" si="37"/>
        <v>83433634</v>
      </c>
      <c r="I356" s="25">
        <v>62575227</v>
      </c>
      <c r="J356" s="20">
        <f t="shared" si="36"/>
        <v>75.00000179783612</v>
      </c>
      <c r="M356" s="15"/>
    </row>
    <row r="357" spans="1:13" x14ac:dyDescent="0.25">
      <c r="D357" s="21" t="s">
        <v>301</v>
      </c>
      <c r="E357" s="17">
        <v>661671254</v>
      </c>
      <c r="F357" s="18">
        <v>0</v>
      </c>
      <c r="G357" s="18">
        <v>0</v>
      </c>
      <c r="H357" s="20">
        <f t="shared" si="37"/>
        <v>661671254</v>
      </c>
      <c r="I357" s="25">
        <v>523492552</v>
      </c>
      <c r="J357" s="20">
        <f t="shared" si="36"/>
        <v>79.116713751025372</v>
      </c>
      <c r="M357" s="15"/>
    </row>
    <row r="358" spans="1:13" ht="25.5" x14ac:dyDescent="0.25">
      <c r="D358" s="21" t="s">
        <v>302</v>
      </c>
      <c r="E358" s="17">
        <v>298370703</v>
      </c>
      <c r="F358" s="18">
        <v>0</v>
      </c>
      <c r="G358" s="18">
        <v>0</v>
      </c>
      <c r="H358" s="20">
        <f t="shared" si="37"/>
        <v>298370703</v>
      </c>
      <c r="I358" s="25">
        <v>244942194.25999999</v>
      </c>
      <c r="J358" s="20">
        <f t="shared" si="36"/>
        <v>82.093245683038802</v>
      </c>
      <c r="M358" s="15"/>
    </row>
    <row r="359" spans="1:13" x14ac:dyDescent="0.25">
      <c r="D359" s="21" t="s">
        <v>303</v>
      </c>
      <c r="E359" s="17">
        <v>1133751723</v>
      </c>
      <c r="F359" s="18">
        <v>0</v>
      </c>
      <c r="G359" s="18">
        <v>0</v>
      </c>
      <c r="H359" s="20">
        <f t="shared" si="37"/>
        <v>1133751723</v>
      </c>
      <c r="I359" s="25">
        <v>862502207</v>
      </c>
      <c r="J359" s="20">
        <f t="shared" si="36"/>
        <v>76.07505148638262</v>
      </c>
      <c r="M359" s="15"/>
    </row>
    <row r="360" spans="1:13" ht="38.25" x14ac:dyDescent="0.25">
      <c r="D360" s="21" t="s">
        <v>425</v>
      </c>
      <c r="E360" s="17">
        <v>435745615</v>
      </c>
      <c r="F360" s="18">
        <v>0</v>
      </c>
      <c r="G360" s="18">
        <v>0</v>
      </c>
      <c r="H360" s="20">
        <f t="shared" si="37"/>
        <v>435745615</v>
      </c>
      <c r="I360" s="25">
        <v>478631125</v>
      </c>
      <c r="J360" s="20">
        <f t="shared" si="36"/>
        <v>109.84186840296717</v>
      </c>
      <c r="M360" s="15"/>
    </row>
    <row r="361" spans="1:13" ht="25.5" x14ac:dyDescent="0.25">
      <c r="D361" s="29" t="s">
        <v>426</v>
      </c>
      <c r="E361" s="17">
        <v>862515087</v>
      </c>
      <c r="F361" s="18">
        <v>0</v>
      </c>
      <c r="G361" s="18">
        <v>0</v>
      </c>
      <c r="H361" s="20">
        <f t="shared" si="37"/>
        <v>862515087</v>
      </c>
      <c r="I361" s="25">
        <v>0</v>
      </c>
      <c r="J361" s="20">
        <f t="shared" si="36"/>
        <v>0</v>
      </c>
      <c r="M361" s="15"/>
    </row>
    <row r="362" spans="1:13" ht="25.5" x14ac:dyDescent="0.25">
      <c r="D362" s="21" t="s">
        <v>304</v>
      </c>
      <c r="E362" s="17">
        <v>0</v>
      </c>
      <c r="F362" s="22">
        <v>60562578</v>
      </c>
      <c r="G362" s="18">
        <v>0</v>
      </c>
      <c r="H362" s="20">
        <f t="shared" si="37"/>
        <v>60562578</v>
      </c>
      <c r="I362" s="25">
        <v>60562578</v>
      </c>
      <c r="J362" s="20">
        <f t="shared" si="36"/>
        <v>100</v>
      </c>
      <c r="M362" s="15"/>
    </row>
    <row r="363" spans="1:13" x14ac:dyDescent="0.25">
      <c r="D363" s="39" t="s">
        <v>305</v>
      </c>
      <c r="E363" s="40">
        <v>1100000</v>
      </c>
      <c r="F363" s="40">
        <v>0</v>
      </c>
      <c r="G363" s="40">
        <v>0</v>
      </c>
      <c r="H363" s="40">
        <f>+H364</f>
        <v>1100000</v>
      </c>
      <c r="I363" s="41">
        <f>SUM(I364)</f>
        <v>850504.38</v>
      </c>
      <c r="J363" s="40">
        <f t="shared" si="36"/>
        <v>77.318579999999997</v>
      </c>
      <c r="M363" s="15"/>
    </row>
    <row r="364" spans="1:13" x14ac:dyDescent="0.25">
      <c r="D364" s="21" t="s">
        <v>306</v>
      </c>
      <c r="E364" s="17">
        <v>1100000</v>
      </c>
      <c r="F364" s="18">
        <v>0</v>
      </c>
      <c r="G364" s="18">
        <v>0</v>
      </c>
      <c r="H364" s="20">
        <f t="shared" ref="H364" si="38">+E364+F364+G364</f>
        <v>1100000</v>
      </c>
      <c r="I364" s="25">
        <v>850504.38</v>
      </c>
      <c r="J364" s="20">
        <f t="shared" si="36"/>
        <v>77.318579999999997</v>
      </c>
      <c r="M364" s="15"/>
    </row>
    <row r="365" spans="1:13" x14ac:dyDescent="0.25">
      <c r="D365" s="39" t="s">
        <v>307</v>
      </c>
      <c r="E365" s="40">
        <f>+E366+E370+E371+E372+E377+E379+E380+E381</f>
        <v>35784753280</v>
      </c>
      <c r="F365" s="41">
        <v>-42268581</v>
      </c>
      <c r="G365" s="40">
        <v>0</v>
      </c>
      <c r="H365" s="41">
        <f>+H366+H370+H371+H372+H377+H379+H380+H381</f>
        <v>35742484699</v>
      </c>
      <c r="I365" s="41">
        <f>+I366+I370+I371+I372+I377+I379+I380+I381</f>
        <v>26037016978.25</v>
      </c>
      <c r="J365" s="40">
        <f t="shared" si="36"/>
        <v>72.846130305480585</v>
      </c>
      <c r="M365" s="15"/>
    </row>
    <row r="366" spans="1:13" x14ac:dyDescent="0.25">
      <c r="A366" s="14"/>
      <c r="D366" s="39" t="s">
        <v>308</v>
      </c>
      <c r="E366" s="40">
        <v>20443488410</v>
      </c>
      <c r="F366" s="40">
        <v>0</v>
      </c>
      <c r="G366" s="40">
        <v>0</v>
      </c>
      <c r="H366" s="41">
        <f>SUM(H367:H369)</f>
        <v>20443488410</v>
      </c>
      <c r="I366" s="41">
        <f>SUM(I367:I369)</f>
        <v>14249590993.42</v>
      </c>
      <c r="J366" s="40">
        <f t="shared" si="36"/>
        <v>69.702345840594234</v>
      </c>
      <c r="M366" s="15"/>
    </row>
    <row r="367" spans="1:13" x14ac:dyDescent="0.25">
      <c r="A367" s="14"/>
      <c r="D367" s="21" t="s">
        <v>309</v>
      </c>
      <c r="E367" s="17">
        <v>19171552624</v>
      </c>
      <c r="F367" s="18">
        <v>0</v>
      </c>
      <c r="G367" s="18">
        <v>0</v>
      </c>
      <c r="H367" s="20">
        <f>+E367+F367+G367</f>
        <v>19171552624</v>
      </c>
      <c r="I367" s="25">
        <v>13249974711.42</v>
      </c>
      <c r="J367" s="20">
        <f t="shared" si="36"/>
        <v>69.112684670270028</v>
      </c>
      <c r="M367" s="15"/>
    </row>
    <row r="368" spans="1:13" x14ac:dyDescent="0.25">
      <c r="A368" s="14"/>
      <c r="D368" s="21" t="s">
        <v>310</v>
      </c>
      <c r="E368" s="17">
        <v>795784443</v>
      </c>
      <c r="F368" s="18">
        <v>0</v>
      </c>
      <c r="G368" s="18">
        <v>0</v>
      </c>
      <c r="H368" s="20">
        <f t="shared" ref="H368:H371" si="39">+E368+F368+G368</f>
        <v>795784443</v>
      </c>
      <c r="I368" s="25">
        <v>596838501</v>
      </c>
      <c r="J368" s="20">
        <f t="shared" si="36"/>
        <v>75.000021205491194</v>
      </c>
      <c r="M368" s="15"/>
    </row>
    <row r="369" spans="1:13" x14ac:dyDescent="0.25">
      <c r="A369" s="14"/>
      <c r="D369" s="21" t="s">
        <v>311</v>
      </c>
      <c r="E369" s="17">
        <v>476151343</v>
      </c>
      <c r="F369" s="18">
        <v>0</v>
      </c>
      <c r="G369" s="18">
        <v>0</v>
      </c>
      <c r="H369" s="20">
        <f t="shared" si="39"/>
        <v>476151343</v>
      </c>
      <c r="I369" s="25">
        <v>402777781</v>
      </c>
      <c r="J369" s="20">
        <f t="shared" si="36"/>
        <v>84.5902856142947</v>
      </c>
      <c r="M369" s="15"/>
    </row>
    <row r="370" spans="1:13" ht="25.5" x14ac:dyDescent="0.25">
      <c r="D370" s="21" t="s">
        <v>312</v>
      </c>
      <c r="E370" s="17">
        <v>4246337653</v>
      </c>
      <c r="F370" s="18">
        <v>0</v>
      </c>
      <c r="G370" s="18">
        <v>0</v>
      </c>
      <c r="H370" s="20">
        <f t="shared" si="39"/>
        <v>4246337653</v>
      </c>
      <c r="I370" s="25">
        <v>2956833417.8299999</v>
      </c>
      <c r="J370" s="20">
        <f t="shared" si="36"/>
        <v>69.632555379599253</v>
      </c>
      <c r="M370" s="15"/>
    </row>
    <row r="371" spans="1:13" x14ac:dyDescent="0.25">
      <c r="D371" s="21" t="s">
        <v>313</v>
      </c>
      <c r="E371" s="17">
        <v>421537912</v>
      </c>
      <c r="F371" s="19">
        <v>-2034249</v>
      </c>
      <c r="G371" s="18">
        <v>0</v>
      </c>
      <c r="H371" s="20">
        <f t="shared" si="39"/>
        <v>419503663</v>
      </c>
      <c r="I371" s="25">
        <v>377553294</v>
      </c>
      <c r="J371" s="20">
        <f t="shared" si="36"/>
        <v>89.999999356382261</v>
      </c>
      <c r="M371" s="15"/>
    </row>
    <row r="372" spans="1:13" x14ac:dyDescent="0.25">
      <c r="D372" s="39" t="s">
        <v>314</v>
      </c>
      <c r="E372" s="40">
        <v>1354475166</v>
      </c>
      <c r="F372" s="41">
        <v>-12904345</v>
      </c>
      <c r="G372" s="40">
        <v>0</v>
      </c>
      <c r="H372" s="41">
        <f>SUM(H373:H376)</f>
        <v>1341570821</v>
      </c>
      <c r="I372" s="41">
        <f>SUM(I373:I376)</f>
        <v>1006178126</v>
      </c>
      <c r="J372" s="40">
        <f t="shared" si="36"/>
        <v>75.000000764029735</v>
      </c>
      <c r="M372" s="15"/>
    </row>
    <row r="373" spans="1:13" x14ac:dyDescent="0.25">
      <c r="D373" s="21" t="s">
        <v>315</v>
      </c>
      <c r="E373" s="17">
        <v>612848199</v>
      </c>
      <c r="F373" s="19">
        <v>1421250</v>
      </c>
      <c r="G373" s="18">
        <v>0</v>
      </c>
      <c r="H373" s="20">
        <f>+E373+F373+G373</f>
        <v>614269449</v>
      </c>
      <c r="I373" s="25">
        <v>460702089</v>
      </c>
      <c r="J373" s="20">
        <f t="shared" si="36"/>
        <v>75.000000366288759</v>
      </c>
      <c r="M373" s="15"/>
    </row>
    <row r="374" spans="1:13" x14ac:dyDescent="0.25">
      <c r="D374" s="21" t="s">
        <v>316</v>
      </c>
      <c r="E374" s="17">
        <v>412809988</v>
      </c>
      <c r="F374" s="19">
        <v>-40854345</v>
      </c>
      <c r="G374" s="18">
        <v>0</v>
      </c>
      <c r="H374" s="20">
        <f t="shared" ref="H374:H376" si="40">+E374+F374+G374</f>
        <v>371955643</v>
      </c>
      <c r="I374" s="25">
        <v>278966735</v>
      </c>
      <c r="J374" s="20">
        <f t="shared" si="36"/>
        <v>75.000000739335476</v>
      </c>
      <c r="M374" s="15"/>
    </row>
    <row r="375" spans="1:13" x14ac:dyDescent="0.25">
      <c r="A375" s="14"/>
      <c r="D375" s="21" t="s">
        <v>317</v>
      </c>
      <c r="E375" s="17">
        <v>23005539</v>
      </c>
      <c r="F375" s="19">
        <v>2166340</v>
      </c>
      <c r="G375" s="18">
        <v>0</v>
      </c>
      <c r="H375" s="20">
        <f t="shared" si="40"/>
        <v>25171879</v>
      </c>
      <c r="I375" s="25">
        <v>18878913</v>
      </c>
      <c r="J375" s="20">
        <f t="shared" si="36"/>
        <v>75.000014897576776</v>
      </c>
      <c r="M375" s="15"/>
    </row>
    <row r="376" spans="1:13" x14ac:dyDescent="0.25">
      <c r="A376" s="14"/>
      <c r="D376" s="21" t="s">
        <v>318</v>
      </c>
      <c r="E376" s="17">
        <v>305811440</v>
      </c>
      <c r="F376" s="19">
        <v>24362410</v>
      </c>
      <c r="G376" s="18">
        <v>0</v>
      </c>
      <c r="H376" s="20">
        <f t="shared" si="40"/>
        <v>330173850</v>
      </c>
      <c r="I376" s="25">
        <v>247630389</v>
      </c>
      <c r="J376" s="20">
        <f t="shared" si="36"/>
        <v>75.000000454306118</v>
      </c>
      <c r="M376" s="15"/>
    </row>
    <row r="377" spans="1:13" ht="37.5" customHeight="1" x14ac:dyDescent="0.25">
      <c r="A377" s="14"/>
      <c r="D377" s="39" t="s">
        <v>319</v>
      </c>
      <c r="E377" s="40">
        <v>224898588</v>
      </c>
      <c r="F377" s="40">
        <v>0</v>
      </c>
      <c r="G377" s="40">
        <v>0</v>
      </c>
      <c r="H377" s="41">
        <f>SUM(H378)</f>
        <v>224898588</v>
      </c>
      <c r="I377" s="41">
        <f>SUM(I378)</f>
        <v>155693502</v>
      </c>
      <c r="J377" s="40">
        <f t="shared" si="36"/>
        <v>69.228314585950173</v>
      </c>
      <c r="M377" s="15"/>
    </row>
    <row r="378" spans="1:13" ht="27" customHeight="1" x14ac:dyDescent="0.25">
      <c r="A378" s="14"/>
      <c r="D378" s="21" t="s">
        <v>320</v>
      </c>
      <c r="E378" s="17">
        <v>224898588</v>
      </c>
      <c r="F378" s="18">
        <v>0</v>
      </c>
      <c r="G378" s="18">
        <v>0</v>
      </c>
      <c r="H378" s="20">
        <f>+E378+F378+G378</f>
        <v>224898588</v>
      </c>
      <c r="I378" s="25">
        <v>155693502</v>
      </c>
      <c r="J378" s="20">
        <f t="shared" si="36"/>
        <v>69.228314585950173</v>
      </c>
      <c r="M378" s="15"/>
    </row>
    <row r="379" spans="1:13" ht="25.5" x14ac:dyDescent="0.25">
      <c r="D379" s="21" t="s">
        <v>321</v>
      </c>
      <c r="E379" s="17">
        <v>224492906</v>
      </c>
      <c r="F379" s="19">
        <v>8530419</v>
      </c>
      <c r="G379" s="18">
        <v>0</v>
      </c>
      <c r="H379" s="20">
        <f t="shared" ref="H379:H380" si="41">+E379+F379+G379</f>
        <v>233023325</v>
      </c>
      <c r="I379" s="25">
        <v>209720997</v>
      </c>
      <c r="J379" s="20">
        <f t="shared" si="36"/>
        <v>90.000001931137149</v>
      </c>
      <c r="M379" s="15"/>
    </row>
    <row r="380" spans="1:13" ht="25.5" x14ac:dyDescent="0.25">
      <c r="D380" s="21" t="s">
        <v>322</v>
      </c>
      <c r="E380" s="17">
        <v>2203540644</v>
      </c>
      <c r="F380" s="19">
        <v>-19288850</v>
      </c>
      <c r="G380" s="18">
        <v>0</v>
      </c>
      <c r="H380" s="20">
        <f t="shared" si="41"/>
        <v>2184251794</v>
      </c>
      <c r="I380" s="25">
        <v>1638188845</v>
      </c>
      <c r="J380" s="20">
        <f t="shared" si="36"/>
        <v>74.999999977108871</v>
      </c>
      <c r="M380" s="15"/>
    </row>
    <row r="381" spans="1:13" x14ac:dyDescent="0.25">
      <c r="D381" s="39" t="s">
        <v>323</v>
      </c>
      <c r="E381" s="40">
        <v>6665982001</v>
      </c>
      <c r="F381" s="41">
        <v>-16571556</v>
      </c>
      <c r="G381" s="40">
        <v>0</v>
      </c>
      <c r="H381" s="41">
        <f>SUM(H382:H383)</f>
        <v>6649410445</v>
      </c>
      <c r="I381" s="41">
        <f>SUM(I382:I383)</f>
        <v>5443257803</v>
      </c>
      <c r="J381" s="40">
        <f t="shared" si="36"/>
        <v>81.860758153274134</v>
      </c>
      <c r="M381" s="15"/>
    </row>
    <row r="382" spans="1:13" x14ac:dyDescent="0.25">
      <c r="D382" s="21" t="s">
        <v>324</v>
      </c>
      <c r="E382" s="17">
        <v>3056081121</v>
      </c>
      <c r="F382" s="19">
        <v>-14747977</v>
      </c>
      <c r="G382" s="18">
        <v>0</v>
      </c>
      <c r="H382" s="20">
        <f>+E382+F382+G382</f>
        <v>3041333144</v>
      </c>
      <c r="I382" s="25">
        <v>2737199826</v>
      </c>
      <c r="J382" s="20">
        <f t="shared" si="36"/>
        <v>89.999999881630856</v>
      </c>
      <c r="M382" s="15"/>
    </row>
    <row r="383" spans="1:13" ht="38.25" x14ac:dyDescent="0.25">
      <c r="D383" s="21" t="s">
        <v>325</v>
      </c>
      <c r="E383" s="17">
        <v>3609900880</v>
      </c>
      <c r="F383" s="19">
        <v>-1823579</v>
      </c>
      <c r="G383" s="18">
        <v>0</v>
      </c>
      <c r="H383" s="20">
        <f>+E383+F383+G383</f>
        <v>3608077301</v>
      </c>
      <c r="I383" s="25">
        <v>2706057977</v>
      </c>
      <c r="J383" s="20">
        <f t="shared" si="36"/>
        <v>75.000000034644486</v>
      </c>
      <c r="M383" s="15"/>
    </row>
    <row r="384" spans="1:13" x14ac:dyDescent="0.25">
      <c r="D384" s="39" t="s">
        <v>326</v>
      </c>
      <c r="E384" s="40">
        <v>6597806730</v>
      </c>
      <c r="F384" s="40">
        <f>F385+F424+F430+F435+F450+F452+F454</f>
        <v>2601531339.5100007</v>
      </c>
      <c r="G384" s="40">
        <v>237648996.53</v>
      </c>
      <c r="H384" s="41">
        <f>H385+H424+H430+H435+H450+H452+H454</f>
        <v>9436987066.0400009</v>
      </c>
      <c r="I384" s="41">
        <f>I385+I424+I430+I435+I450+I452+I454</f>
        <v>7655956629.4400005</v>
      </c>
      <c r="J384" s="40">
        <f>IF(I384=0,0,IF(H384=0,100,I384/H384*100))</f>
        <v>81.127128561940836</v>
      </c>
      <c r="M384" s="15"/>
    </row>
    <row r="385" spans="4:13" ht="25.5" x14ac:dyDescent="0.25">
      <c r="D385" s="39" t="s">
        <v>327</v>
      </c>
      <c r="E385" s="40">
        <v>3585806730</v>
      </c>
      <c r="F385" s="40">
        <f>SUM(F386:F423)</f>
        <v>2219333139.8700004</v>
      </c>
      <c r="G385" s="40">
        <f>SUM(G386:G423)</f>
        <v>0</v>
      </c>
      <c r="H385" s="41">
        <f>SUM(H386:H423)</f>
        <v>5805139869.8700008</v>
      </c>
      <c r="I385" s="41">
        <f>SUM(I386:I423)</f>
        <v>4960629990.8599997</v>
      </c>
      <c r="J385" s="40">
        <f>IF(I385=0,0,IF(H385=0,100,I385/H385*100))</f>
        <v>85.452376722338769</v>
      </c>
      <c r="M385" s="15"/>
    </row>
    <row r="386" spans="4:13" x14ac:dyDescent="0.25">
      <c r="D386" s="23" t="s">
        <v>448</v>
      </c>
      <c r="E386" s="26">
        <v>0</v>
      </c>
      <c r="F386" s="26">
        <v>1199996.53</v>
      </c>
      <c r="G386" s="26">
        <v>0</v>
      </c>
      <c r="H386" s="20">
        <f>+E386+F386+G386</f>
        <v>1199996.53</v>
      </c>
      <c r="I386" s="25">
        <v>1199996.53</v>
      </c>
      <c r="J386" s="20">
        <f t="shared" si="36"/>
        <v>100</v>
      </c>
      <c r="L386" s="9"/>
      <c r="M386" s="15"/>
    </row>
    <row r="387" spans="4:13" x14ac:dyDescent="0.25">
      <c r="D387" s="21" t="s">
        <v>328</v>
      </c>
      <c r="E387" s="17">
        <v>654808200</v>
      </c>
      <c r="F387" s="18">
        <v>0</v>
      </c>
      <c r="G387" s="18">
        <v>0</v>
      </c>
      <c r="H387" s="20">
        <f t="shared" ref="H387:H423" si="42">+E387+F387+G387</f>
        <v>654808200</v>
      </c>
      <c r="I387" s="25">
        <v>459878607</v>
      </c>
      <c r="J387" s="20">
        <f t="shared" si="36"/>
        <v>70.231039715141023</v>
      </c>
      <c r="M387" s="15"/>
    </row>
    <row r="388" spans="4:13" x14ac:dyDescent="0.25">
      <c r="D388" s="21" t="s">
        <v>329</v>
      </c>
      <c r="E388" s="17">
        <v>554764926</v>
      </c>
      <c r="F388" s="18">
        <v>0</v>
      </c>
      <c r="G388" s="18">
        <v>0</v>
      </c>
      <c r="H388" s="20">
        <f t="shared" si="42"/>
        <v>554764926</v>
      </c>
      <c r="I388" s="25">
        <v>368370121</v>
      </c>
      <c r="J388" s="20">
        <f t="shared" si="36"/>
        <v>66.401119417560295</v>
      </c>
      <c r="M388" s="15"/>
    </row>
    <row r="389" spans="4:13" x14ac:dyDescent="0.25">
      <c r="D389" s="21" t="s">
        <v>330</v>
      </c>
      <c r="E389" s="17">
        <v>135082412</v>
      </c>
      <c r="F389" s="18">
        <v>0</v>
      </c>
      <c r="G389" s="18">
        <v>0</v>
      </c>
      <c r="H389" s="20">
        <f t="shared" si="42"/>
        <v>135082412</v>
      </c>
      <c r="I389" s="25">
        <v>97202807</v>
      </c>
      <c r="J389" s="20">
        <f t="shared" si="36"/>
        <v>71.958151739250852</v>
      </c>
      <c r="M389" s="15"/>
    </row>
    <row r="390" spans="4:13" x14ac:dyDescent="0.25">
      <c r="D390" s="21" t="s">
        <v>331</v>
      </c>
      <c r="E390" s="17">
        <v>42575845</v>
      </c>
      <c r="F390" s="18">
        <v>0</v>
      </c>
      <c r="G390" s="18">
        <v>0</v>
      </c>
      <c r="H390" s="20">
        <f t="shared" si="42"/>
        <v>42575845</v>
      </c>
      <c r="I390" s="25">
        <v>33705000</v>
      </c>
      <c r="J390" s="20">
        <f t="shared" si="36"/>
        <v>79.164606128193114</v>
      </c>
      <c r="M390" s="15"/>
    </row>
    <row r="391" spans="4:13" x14ac:dyDescent="0.25">
      <c r="D391" s="21" t="s">
        <v>332</v>
      </c>
      <c r="E391" s="17">
        <v>20767406</v>
      </c>
      <c r="F391" s="18">
        <v>0</v>
      </c>
      <c r="G391" s="18">
        <v>0</v>
      </c>
      <c r="H391" s="20">
        <f t="shared" si="42"/>
        <v>20767406</v>
      </c>
      <c r="I391" s="25">
        <v>15550000</v>
      </c>
      <c r="J391" s="20">
        <f t="shared" si="36"/>
        <v>74.876949003645421</v>
      </c>
      <c r="M391" s="15"/>
    </row>
    <row r="392" spans="4:13" x14ac:dyDescent="0.25">
      <c r="D392" s="21" t="s">
        <v>333</v>
      </c>
      <c r="E392" s="17">
        <v>2133962709</v>
      </c>
      <c r="F392" s="18">
        <v>0</v>
      </c>
      <c r="G392" s="18">
        <v>0</v>
      </c>
      <c r="H392" s="20">
        <f t="shared" si="42"/>
        <v>2133962709</v>
      </c>
      <c r="I392" s="25">
        <v>1729562061</v>
      </c>
      <c r="J392" s="20">
        <f t="shared" si="36"/>
        <v>81.049310454468682</v>
      </c>
      <c r="M392" s="15"/>
    </row>
    <row r="393" spans="4:13" x14ac:dyDescent="0.25">
      <c r="D393" s="21" t="s">
        <v>334</v>
      </c>
      <c r="E393" s="17">
        <v>4430861</v>
      </c>
      <c r="F393" s="30">
        <v>917417</v>
      </c>
      <c r="G393" s="18">
        <v>0</v>
      </c>
      <c r="H393" s="20">
        <f t="shared" si="42"/>
        <v>5348278</v>
      </c>
      <c r="I393" s="25">
        <v>4303180</v>
      </c>
      <c r="J393" s="20">
        <f t="shared" si="36"/>
        <v>80.459168352879189</v>
      </c>
      <c r="M393" s="15"/>
    </row>
    <row r="394" spans="4:13" x14ac:dyDescent="0.25">
      <c r="D394" s="21" t="s">
        <v>335</v>
      </c>
      <c r="E394" s="17">
        <v>4158941</v>
      </c>
      <c r="F394" s="30">
        <v>0</v>
      </c>
      <c r="G394" s="18">
        <v>0</v>
      </c>
      <c r="H394" s="20">
        <f t="shared" si="42"/>
        <v>4158941</v>
      </c>
      <c r="I394" s="25">
        <v>24802085</v>
      </c>
      <c r="J394" s="20">
        <f t="shared" si="36"/>
        <v>596.35577903124852</v>
      </c>
      <c r="M394" s="15"/>
    </row>
    <row r="395" spans="4:13" x14ac:dyDescent="0.25">
      <c r="D395" s="21" t="s">
        <v>336</v>
      </c>
      <c r="E395" s="17">
        <v>0</v>
      </c>
      <c r="F395" s="30">
        <f>2202360+4404720+3303540</f>
        <v>9910620</v>
      </c>
      <c r="G395" s="18">
        <v>0</v>
      </c>
      <c r="H395" s="20">
        <f t="shared" si="42"/>
        <v>9910620</v>
      </c>
      <c r="I395" s="25">
        <v>9910620</v>
      </c>
      <c r="J395" s="20">
        <f t="shared" si="36"/>
        <v>100</v>
      </c>
      <c r="M395" s="15"/>
    </row>
    <row r="396" spans="4:13" x14ac:dyDescent="0.25">
      <c r="D396" s="21" t="s">
        <v>337</v>
      </c>
      <c r="E396" s="17">
        <v>31119065</v>
      </c>
      <c r="F396" s="30">
        <v>0</v>
      </c>
      <c r="G396" s="18">
        <v>0</v>
      </c>
      <c r="H396" s="20">
        <f t="shared" si="42"/>
        <v>31119065</v>
      </c>
      <c r="I396" s="25">
        <v>4952988</v>
      </c>
      <c r="J396" s="20">
        <f t="shared" si="36"/>
        <v>15.916249411735217</v>
      </c>
      <c r="M396" s="15"/>
    </row>
    <row r="397" spans="4:13" x14ac:dyDescent="0.25">
      <c r="D397" s="21" t="s">
        <v>338</v>
      </c>
      <c r="E397" s="17">
        <v>4136365</v>
      </c>
      <c r="F397" s="30">
        <v>0</v>
      </c>
      <c r="G397" s="18">
        <v>0</v>
      </c>
      <c r="H397" s="20">
        <f t="shared" si="42"/>
        <v>4136365</v>
      </c>
      <c r="I397" s="25">
        <v>3887419</v>
      </c>
      <c r="J397" s="20">
        <f t="shared" si="36"/>
        <v>93.981527258837176</v>
      </c>
      <c r="M397" s="15"/>
    </row>
    <row r="398" spans="4:13" x14ac:dyDescent="0.25">
      <c r="D398" s="21" t="s">
        <v>449</v>
      </c>
      <c r="E398" s="17">
        <v>0</v>
      </c>
      <c r="F398" s="30">
        <v>11903660.15</v>
      </c>
      <c r="G398" s="18">
        <v>0</v>
      </c>
      <c r="H398" s="20">
        <f t="shared" si="42"/>
        <v>11903660.15</v>
      </c>
      <c r="I398" s="25">
        <v>11903660.15</v>
      </c>
      <c r="J398" s="20">
        <f t="shared" si="36"/>
        <v>100</v>
      </c>
      <c r="M398" s="15"/>
    </row>
    <row r="399" spans="4:13" x14ac:dyDescent="0.25">
      <c r="D399" s="21" t="s">
        <v>339</v>
      </c>
      <c r="E399" s="17">
        <v>0</v>
      </c>
      <c r="F399" s="30">
        <f>33972399.88+22648266.58</f>
        <v>56620666.460000001</v>
      </c>
      <c r="G399" s="18">
        <v>0</v>
      </c>
      <c r="H399" s="20">
        <f t="shared" si="42"/>
        <v>56620666.460000001</v>
      </c>
      <c r="I399" s="25">
        <v>56620666.460000001</v>
      </c>
      <c r="J399" s="20">
        <f t="shared" si="36"/>
        <v>100</v>
      </c>
      <c r="M399" s="15"/>
    </row>
    <row r="400" spans="4:13" x14ac:dyDescent="0.25">
      <c r="D400" s="21" t="s">
        <v>450</v>
      </c>
      <c r="E400" s="17">
        <v>0</v>
      </c>
      <c r="F400" s="30">
        <v>7358600.25</v>
      </c>
      <c r="G400" s="18">
        <v>0</v>
      </c>
      <c r="H400" s="20">
        <f t="shared" si="42"/>
        <v>7358600.25</v>
      </c>
      <c r="I400" s="25">
        <v>7358600.25</v>
      </c>
      <c r="J400" s="20">
        <f t="shared" si="36"/>
        <v>100</v>
      </c>
      <c r="M400" s="15"/>
    </row>
    <row r="401" spans="4:13" x14ac:dyDescent="0.25">
      <c r="D401" s="21" t="s">
        <v>451</v>
      </c>
      <c r="E401" s="17">
        <v>0</v>
      </c>
      <c r="F401" s="30">
        <v>30113646</v>
      </c>
      <c r="G401" s="18">
        <v>0</v>
      </c>
      <c r="H401" s="20">
        <f t="shared" si="42"/>
        <v>30113646</v>
      </c>
      <c r="I401" s="25">
        <v>30113646</v>
      </c>
      <c r="J401" s="20">
        <f t="shared" si="36"/>
        <v>100</v>
      </c>
      <c r="M401" s="15"/>
    </row>
    <row r="402" spans="4:13" x14ac:dyDescent="0.25">
      <c r="D402" s="21" t="s">
        <v>340</v>
      </c>
      <c r="E402" s="17">
        <v>0</v>
      </c>
      <c r="F402" s="30">
        <v>1076759</v>
      </c>
      <c r="G402" s="18">
        <v>0</v>
      </c>
      <c r="H402" s="20">
        <f t="shared" si="42"/>
        <v>1076759</v>
      </c>
      <c r="I402" s="25">
        <v>1076759</v>
      </c>
      <c r="J402" s="20">
        <f t="shared" si="36"/>
        <v>100</v>
      </c>
      <c r="M402" s="15"/>
    </row>
    <row r="403" spans="4:13" x14ac:dyDescent="0.25">
      <c r="D403" s="21" t="s">
        <v>341</v>
      </c>
      <c r="E403" s="17">
        <v>0</v>
      </c>
      <c r="F403" s="30">
        <v>96361731.120000005</v>
      </c>
      <c r="G403" s="18">
        <v>0</v>
      </c>
      <c r="H403" s="20">
        <f t="shared" si="42"/>
        <v>96361731.120000005</v>
      </c>
      <c r="I403" s="25">
        <v>94628180.680000007</v>
      </c>
      <c r="J403" s="20">
        <f t="shared" si="36"/>
        <v>98.200996993462894</v>
      </c>
      <c r="M403" s="15"/>
    </row>
    <row r="404" spans="4:13" x14ac:dyDescent="0.25">
      <c r="D404" s="21" t="s">
        <v>342</v>
      </c>
      <c r="E404" s="17">
        <v>0</v>
      </c>
      <c r="F404" s="18">
        <v>131221492.51000001</v>
      </c>
      <c r="G404" s="18">
        <v>0</v>
      </c>
      <c r="H404" s="20">
        <f t="shared" si="42"/>
        <v>131221492.51000001</v>
      </c>
      <c r="I404" s="25">
        <v>131221492.51000001</v>
      </c>
      <c r="J404" s="20">
        <f t="shared" si="36"/>
        <v>100</v>
      </c>
      <c r="M404" s="15"/>
    </row>
    <row r="405" spans="4:13" x14ac:dyDescent="0.25">
      <c r="D405" s="21" t="s">
        <v>343</v>
      </c>
      <c r="E405" s="17">
        <v>0</v>
      </c>
      <c r="F405" s="18">
        <v>95321598.170000002</v>
      </c>
      <c r="G405" s="18">
        <v>0</v>
      </c>
      <c r="H405" s="20">
        <f t="shared" si="42"/>
        <v>95321598.170000002</v>
      </c>
      <c r="I405" s="25">
        <v>95321598.170000002</v>
      </c>
      <c r="J405" s="20">
        <f t="shared" si="36"/>
        <v>100</v>
      </c>
      <c r="M405" s="15"/>
    </row>
    <row r="406" spans="4:13" x14ac:dyDescent="0.25">
      <c r="D406" s="21" t="s">
        <v>344</v>
      </c>
      <c r="E406" s="17">
        <v>0</v>
      </c>
      <c r="F406" s="18">
        <v>94628180.680000007</v>
      </c>
      <c r="G406" s="18">
        <v>0</v>
      </c>
      <c r="H406" s="20">
        <f t="shared" si="42"/>
        <v>94628180.680000007</v>
      </c>
      <c r="I406" s="25">
        <v>1666036</v>
      </c>
      <c r="J406" s="20">
        <f t="shared" si="36"/>
        <v>1.7606129464054279</v>
      </c>
      <c r="M406" s="15"/>
    </row>
    <row r="407" spans="4:13" x14ac:dyDescent="0.25">
      <c r="D407" s="21" t="s">
        <v>345</v>
      </c>
      <c r="E407" s="17">
        <v>0</v>
      </c>
      <c r="F407" s="18">
        <v>94790983.560000002</v>
      </c>
      <c r="G407" s="18">
        <v>0</v>
      </c>
      <c r="H407" s="20">
        <f t="shared" si="42"/>
        <v>94790983.560000002</v>
      </c>
      <c r="I407" s="25">
        <v>94790983.560000002</v>
      </c>
      <c r="J407" s="20">
        <f t="shared" si="36"/>
        <v>100</v>
      </c>
      <c r="M407" s="15"/>
    </row>
    <row r="408" spans="4:13" x14ac:dyDescent="0.25">
      <c r="D408" s="21" t="s">
        <v>346</v>
      </c>
      <c r="E408" s="17">
        <v>0</v>
      </c>
      <c r="F408" s="18">
        <v>94882481.239999995</v>
      </c>
      <c r="G408" s="18">
        <v>0</v>
      </c>
      <c r="H408" s="20">
        <f t="shared" si="42"/>
        <v>94882481.239999995</v>
      </c>
      <c r="I408" s="25">
        <v>94882481.239999995</v>
      </c>
      <c r="J408" s="20">
        <f t="shared" si="36"/>
        <v>100</v>
      </c>
      <c r="M408" s="15"/>
    </row>
    <row r="409" spans="4:13" x14ac:dyDescent="0.25">
      <c r="D409" s="21" t="s">
        <v>347</v>
      </c>
      <c r="E409" s="17">
        <v>0</v>
      </c>
      <c r="F409" s="18">
        <v>116551648.19</v>
      </c>
      <c r="G409" s="18">
        <v>0</v>
      </c>
      <c r="H409" s="20">
        <f t="shared" si="42"/>
        <v>116551648.19</v>
      </c>
      <c r="I409" s="25">
        <v>116551648.19</v>
      </c>
      <c r="J409" s="20">
        <f t="shared" si="36"/>
        <v>100</v>
      </c>
      <c r="M409" s="15"/>
    </row>
    <row r="410" spans="4:13" x14ac:dyDescent="0.25">
      <c r="D410" s="21" t="s">
        <v>348</v>
      </c>
      <c r="E410" s="17">
        <v>0</v>
      </c>
      <c r="F410" s="18">
        <v>94884163.430000007</v>
      </c>
      <c r="G410" s="18">
        <v>0</v>
      </c>
      <c r="H410" s="20">
        <f t="shared" si="42"/>
        <v>94884163.430000007</v>
      </c>
      <c r="I410" s="25">
        <v>94884163.430000007</v>
      </c>
      <c r="J410" s="20">
        <f t="shared" ref="J410:J486" si="43">IF(I410=0,0,IF(H410=0,100,I410/H410*100))</f>
        <v>100</v>
      </c>
      <c r="M410" s="15"/>
    </row>
    <row r="411" spans="4:13" x14ac:dyDescent="0.25">
      <c r="D411" s="21" t="s">
        <v>349</v>
      </c>
      <c r="E411" s="17">
        <v>0</v>
      </c>
      <c r="F411" s="18">
        <v>135763652.91</v>
      </c>
      <c r="G411" s="18">
        <v>0</v>
      </c>
      <c r="H411" s="20">
        <f t="shared" si="42"/>
        <v>135763652.91</v>
      </c>
      <c r="I411" s="25">
        <v>135763652.91</v>
      </c>
      <c r="J411" s="20">
        <f t="shared" si="43"/>
        <v>100</v>
      </c>
      <c r="M411" s="15"/>
    </row>
    <row r="412" spans="4:13" x14ac:dyDescent="0.25">
      <c r="D412" s="21" t="s">
        <v>350</v>
      </c>
      <c r="E412" s="17">
        <v>0</v>
      </c>
      <c r="F412" s="18">
        <v>95960460.689999998</v>
      </c>
      <c r="G412" s="18">
        <v>0</v>
      </c>
      <c r="H412" s="20">
        <f t="shared" si="42"/>
        <v>95960460.689999998</v>
      </c>
      <c r="I412" s="25">
        <v>95960460.689999998</v>
      </c>
      <c r="J412" s="20">
        <f t="shared" si="43"/>
        <v>100</v>
      </c>
      <c r="M412" s="15"/>
    </row>
    <row r="413" spans="4:13" x14ac:dyDescent="0.25">
      <c r="D413" s="21" t="s">
        <v>351</v>
      </c>
      <c r="E413" s="17">
        <v>0</v>
      </c>
      <c r="F413" s="18">
        <v>94896075.540000007</v>
      </c>
      <c r="G413" s="18">
        <v>0</v>
      </c>
      <c r="H413" s="20">
        <f t="shared" si="42"/>
        <v>94896075.540000007</v>
      </c>
      <c r="I413" s="25">
        <v>94896075.540000007</v>
      </c>
      <c r="J413" s="20">
        <f t="shared" si="43"/>
        <v>100</v>
      </c>
      <c r="M413" s="15"/>
    </row>
    <row r="414" spans="4:13" x14ac:dyDescent="0.25">
      <c r="D414" s="21" t="s">
        <v>352</v>
      </c>
      <c r="E414" s="17">
        <v>0</v>
      </c>
      <c r="F414" s="18">
        <v>112633041.22</v>
      </c>
      <c r="G414" s="18">
        <v>0</v>
      </c>
      <c r="H414" s="20">
        <f t="shared" si="42"/>
        <v>112633041.22</v>
      </c>
      <c r="I414" s="25">
        <v>112633041.22</v>
      </c>
      <c r="J414" s="20">
        <f t="shared" si="43"/>
        <v>100</v>
      </c>
      <c r="M414" s="15"/>
    </row>
    <row r="415" spans="4:13" x14ac:dyDescent="0.25">
      <c r="D415" s="21" t="s">
        <v>452</v>
      </c>
      <c r="E415" s="17">
        <v>0</v>
      </c>
      <c r="F415" s="30">
        <v>100901812.48</v>
      </c>
      <c r="G415" s="18">
        <v>0</v>
      </c>
      <c r="H415" s="20">
        <f t="shared" si="42"/>
        <v>100901812.48</v>
      </c>
      <c r="I415" s="25">
        <v>100901812.48</v>
      </c>
      <c r="J415" s="20">
        <f>IF(I415=0,0,IF(H415=0,100,I415/H415*100))</f>
        <v>100</v>
      </c>
      <c r="M415" s="15"/>
    </row>
    <row r="416" spans="4:13" x14ac:dyDescent="0.25">
      <c r="D416" s="21" t="s">
        <v>453</v>
      </c>
      <c r="E416" s="17">
        <v>0</v>
      </c>
      <c r="F416" s="30">
        <v>94598423.769999996</v>
      </c>
      <c r="G416" s="18">
        <v>0</v>
      </c>
      <c r="H416" s="20">
        <f t="shared" si="42"/>
        <v>94598423.769999996</v>
      </c>
      <c r="I416" s="25">
        <v>94598423.769999996</v>
      </c>
      <c r="J416" s="20">
        <f t="shared" si="43"/>
        <v>100</v>
      </c>
      <c r="M416" s="15"/>
    </row>
    <row r="417" spans="4:13" x14ac:dyDescent="0.25">
      <c r="D417" s="21" t="s">
        <v>454</v>
      </c>
      <c r="E417" s="17">
        <v>0</v>
      </c>
      <c r="F417" s="30">
        <v>157048335.46000001</v>
      </c>
      <c r="G417" s="18">
        <v>0</v>
      </c>
      <c r="H417" s="20">
        <f t="shared" si="42"/>
        <v>157048335.46000001</v>
      </c>
      <c r="I417" s="25">
        <v>157048335.46000001</v>
      </c>
      <c r="J417" s="20">
        <f t="shared" si="43"/>
        <v>100</v>
      </c>
      <c r="M417" s="15"/>
    </row>
    <row r="418" spans="4:13" x14ac:dyDescent="0.25">
      <c r="D418" s="21" t="s">
        <v>455</v>
      </c>
      <c r="E418" s="17">
        <v>0</v>
      </c>
      <c r="F418" s="30">
        <v>225459433.59</v>
      </c>
      <c r="G418" s="18">
        <v>0</v>
      </c>
      <c r="H418" s="20">
        <f t="shared" si="42"/>
        <v>225459433.59</v>
      </c>
      <c r="I418" s="25">
        <v>225459433.59</v>
      </c>
      <c r="J418" s="20">
        <f t="shared" si="43"/>
        <v>100</v>
      </c>
      <c r="M418" s="15"/>
    </row>
    <row r="419" spans="4:13" x14ac:dyDescent="0.25">
      <c r="D419" s="21" t="s">
        <v>456</v>
      </c>
      <c r="E419" s="17">
        <v>0</v>
      </c>
      <c r="F419" s="30">
        <v>145823799.31</v>
      </c>
      <c r="G419" s="18">
        <v>0</v>
      </c>
      <c r="H419" s="20">
        <f t="shared" si="42"/>
        <v>145823799.31</v>
      </c>
      <c r="I419" s="25">
        <v>145823799.31</v>
      </c>
      <c r="J419" s="20">
        <f t="shared" si="43"/>
        <v>100</v>
      </c>
      <c r="M419" s="15"/>
    </row>
    <row r="420" spans="4:13" x14ac:dyDescent="0.25">
      <c r="D420" s="21" t="s">
        <v>457</v>
      </c>
      <c r="E420" s="17">
        <v>0</v>
      </c>
      <c r="F420" s="30">
        <v>113235744.59999999</v>
      </c>
      <c r="G420" s="18">
        <v>0</v>
      </c>
      <c r="H420" s="20">
        <f t="shared" si="42"/>
        <v>113235744.59999999</v>
      </c>
      <c r="I420" s="25">
        <v>113235744.59999999</v>
      </c>
      <c r="J420" s="20">
        <f t="shared" si="43"/>
        <v>100</v>
      </c>
      <c r="M420" s="15"/>
    </row>
    <row r="421" spans="4:13" x14ac:dyDescent="0.25">
      <c r="D421" s="21" t="s">
        <v>458</v>
      </c>
      <c r="E421" s="17">
        <v>0</v>
      </c>
      <c r="F421" s="30">
        <v>1666036.01</v>
      </c>
      <c r="G421" s="18">
        <v>0</v>
      </c>
      <c r="H421" s="20">
        <f t="shared" si="42"/>
        <v>1666036.01</v>
      </c>
      <c r="I421" s="25">
        <v>96361731.120000005</v>
      </c>
      <c r="J421" s="20">
        <f t="shared" si="43"/>
        <v>5783.8924574025259</v>
      </c>
      <c r="M421" s="15"/>
    </row>
    <row r="422" spans="4:13" x14ac:dyDescent="0.25">
      <c r="D422" s="21" t="s">
        <v>459</v>
      </c>
      <c r="E422" s="17">
        <v>0</v>
      </c>
      <c r="F422" s="30">
        <v>2342680</v>
      </c>
      <c r="G422" s="18">
        <v>0</v>
      </c>
      <c r="H422" s="20">
        <f>+E422+F422+G422</f>
        <v>2342680</v>
      </c>
      <c r="I422" s="25">
        <v>2342680</v>
      </c>
      <c r="J422" s="20">
        <f t="shared" si="43"/>
        <v>100</v>
      </c>
      <c r="M422" s="15"/>
    </row>
    <row r="423" spans="4:13" x14ac:dyDescent="0.25">
      <c r="D423" s="21" t="s">
        <v>460</v>
      </c>
      <c r="E423" s="17">
        <v>0</v>
      </c>
      <c r="F423" s="30">
        <v>1260000</v>
      </c>
      <c r="G423" s="18">
        <v>0</v>
      </c>
      <c r="H423" s="20">
        <f t="shared" si="42"/>
        <v>1260000</v>
      </c>
      <c r="I423" s="25">
        <v>1260000</v>
      </c>
      <c r="J423" s="20">
        <f t="shared" si="43"/>
        <v>100</v>
      </c>
      <c r="M423" s="15"/>
    </row>
    <row r="424" spans="4:13" ht="25.5" x14ac:dyDescent="0.25">
      <c r="D424" s="39" t="s">
        <v>353</v>
      </c>
      <c r="E424" s="40">
        <v>3012000000</v>
      </c>
      <c r="F424" s="41">
        <f>SUM(F425:F429)</f>
        <v>65803548.959999993</v>
      </c>
      <c r="G424" s="40">
        <f t="shared" ref="G424" si="44">+G425+G428+G429</f>
        <v>0</v>
      </c>
      <c r="H424" s="41">
        <f>SUM(H425:H429)</f>
        <v>3077803548.96</v>
      </c>
      <c r="I424" s="41">
        <f>SUM(I425:I429)</f>
        <v>2367314019.8099999</v>
      </c>
      <c r="J424" s="40">
        <f>IF(I424=0,0,IF(H424=0,100,I424/H424*100))</f>
        <v>76.915695954991122</v>
      </c>
      <c r="M424" s="15"/>
    </row>
    <row r="425" spans="4:13" x14ac:dyDescent="0.25">
      <c r="D425" s="21" t="s">
        <v>354</v>
      </c>
      <c r="E425" s="17">
        <v>0</v>
      </c>
      <c r="F425" s="30">
        <f>27223837.16+20329829.08</f>
        <v>47553666.239999995</v>
      </c>
      <c r="G425" s="18">
        <v>0</v>
      </c>
      <c r="H425" s="20">
        <f>+E425+F425+G425</f>
        <v>47553666.239999995</v>
      </c>
      <c r="I425" s="25">
        <v>47553666.240000002</v>
      </c>
      <c r="J425" s="20">
        <f t="shared" si="43"/>
        <v>100.00000000000003</v>
      </c>
      <c r="M425" s="15"/>
    </row>
    <row r="426" spans="4:13" x14ac:dyDescent="0.25">
      <c r="D426" s="21" t="s">
        <v>461</v>
      </c>
      <c r="E426" s="17">
        <v>0</v>
      </c>
      <c r="F426" s="30">
        <v>436983.72</v>
      </c>
      <c r="G426" s="18">
        <v>0</v>
      </c>
      <c r="H426" s="20">
        <f t="shared" ref="H426:H434" si="45">+E426+F426+G426</f>
        <v>436983.72</v>
      </c>
      <c r="I426" s="25">
        <v>436983.72</v>
      </c>
      <c r="J426" s="20">
        <f t="shared" si="43"/>
        <v>100</v>
      </c>
      <c r="M426" s="15"/>
    </row>
    <row r="427" spans="4:13" x14ac:dyDescent="0.25">
      <c r="D427" s="21" t="s">
        <v>462</v>
      </c>
      <c r="E427" s="17">
        <v>0</v>
      </c>
      <c r="F427" s="30">
        <v>15098907</v>
      </c>
      <c r="G427" s="18">
        <v>0</v>
      </c>
      <c r="H427" s="20">
        <f t="shared" si="45"/>
        <v>15098907</v>
      </c>
      <c r="I427" s="25">
        <v>15098907</v>
      </c>
      <c r="J427" s="20">
        <f t="shared" si="43"/>
        <v>100</v>
      </c>
      <c r="M427" s="15"/>
    </row>
    <row r="428" spans="4:13" ht="33.75" customHeight="1" x14ac:dyDescent="0.25">
      <c r="D428" s="21" t="s">
        <v>355</v>
      </c>
      <c r="E428" s="17">
        <v>0</v>
      </c>
      <c r="F428" s="18">
        <v>2713992</v>
      </c>
      <c r="G428" s="18">
        <v>0</v>
      </c>
      <c r="H428" s="20">
        <f t="shared" si="45"/>
        <v>2713992</v>
      </c>
      <c r="I428" s="25">
        <v>2713992</v>
      </c>
      <c r="J428" s="20">
        <f t="shared" si="43"/>
        <v>100</v>
      </c>
      <c r="M428" s="15"/>
    </row>
    <row r="429" spans="4:13" x14ac:dyDescent="0.25">
      <c r="D429" s="21" t="s">
        <v>356</v>
      </c>
      <c r="E429" s="17">
        <v>3012000000</v>
      </c>
      <c r="F429" s="18">
        <v>0</v>
      </c>
      <c r="G429" s="18">
        <v>0</v>
      </c>
      <c r="H429" s="20">
        <f t="shared" si="45"/>
        <v>3012000000</v>
      </c>
      <c r="I429" s="25">
        <v>2301510470.8499999</v>
      </c>
      <c r="J429" s="20">
        <f t="shared" si="43"/>
        <v>76.411370214143432</v>
      </c>
      <c r="M429" s="15"/>
    </row>
    <row r="430" spans="4:13" ht="25.5" x14ac:dyDescent="0.25">
      <c r="D430" s="39" t="s">
        <v>357</v>
      </c>
      <c r="E430" s="40">
        <f>E434</f>
        <v>0</v>
      </c>
      <c r="F430" s="41">
        <f>SUM(F431:F434)</f>
        <v>127320934.52</v>
      </c>
      <c r="G430" s="40">
        <f t="shared" ref="G430" si="46">G434</f>
        <v>0</v>
      </c>
      <c r="H430" s="40">
        <f>SUM(H431:H434)</f>
        <v>127320934.52</v>
      </c>
      <c r="I430" s="41">
        <f>SUM(I431:I434)</f>
        <v>135655707.88999999</v>
      </c>
      <c r="J430" s="40">
        <f t="shared" si="43"/>
        <v>106.54627096590367</v>
      </c>
      <c r="M430" s="15"/>
    </row>
    <row r="431" spans="4:13" x14ac:dyDescent="0.25">
      <c r="D431" s="21" t="s">
        <v>472</v>
      </c>
      <c r="E431" s="17">
        <v>0</v>
      </c>
      <c r="F431" s="30">
        <v>0</v>
      </c>
      <c r="G431" s="18">
        <v>0</v>
      </c>
      <c r="H431" s="20">
        <f t="shared" si="45"/>
        <v>0</v>
      </c>
      <c r="I431" s="25">
        <v>20414037</v>
      </c>
      <c r="J431" s="20">
        <f t="shared" si="43"/>
        <v>100</v>
      </c>
      <c r="M431" s="15"/>
    </row>
    <row r="432" spans="4:13" x14ac:dyDescent="0.25">
      <c r="D432" s="21" t="s">
        <v>475</v>
      </c>
      <c r="E432" s="17">
        <v>0</v>
      </c>
      <c r="F432" s="30">
        <v>1904848.21</v>
      </c>
      <c r="G432" s="18">
        <v>0</v>
      </c>
      <c r="H432" s="20">
        <f t="shared" si="45"/>
        <v>1904848.21</v>
      </c>
      <c r="I432" s="25">
        <v>0</v>
      </c>
      <c r="J432" s="20">
        <f t="shared" si="43"/>
        <v>0</v>
      </c>
      <c r="M432" s="15"/>
    </row>
    <row r="433" spans="4:13" x14ac:dyDescent="0.25">
      <c r="D433" s="21" t="s">
        <v>473</v>
      </c>
      <c r="E433" s="17">
        <v>0</v>
      </c>
      <c r="F433" s="30">
        <v>52431414.350000001</v>
      </c>
      <c r="G433" s="18">
        <v>0</v>
      </c>
      <c r="H433" s="20">
        <f t="shared" si="45"/>
        <v>52431414.350000001</v>
      </c>
      <c r="I433" s="25">
        <v>38146543.409999996</v>
      </c>
      <c r="J433" s="20">
        <f t="shared" si="43"/>
        <v>72.755129501861319</v>
      </c>
      <c r="M433" s="15"/>
    </row>
    <row r="434" spans="4:13" x14ac:dyDescent="0.25">
      <c r="D434" s="21" t="s">
        <v>358</v>
      </c>
      <c r="E434" s="17">
        <v>0</v>
      </c>
      <c r="F434" s="30">
        <f>48699565.12+24285106.84</f>
        <v>72984671.959999993</v>
      </c>
      <c r="G434" s="18">
        <v>0</v>
      </c>
      <c r="H434" s="20">
        <f t="shared" si="45"/>
        <v>72984671.959999993</v>
      </c>
      <c r="I434" s="25">
        <v>77095127.480000004</v>
      </c>
      <c r="J434" s="20">
        <f t="shared" si="43"/>
        <v>105.63194354323164</v>
      </c>
      <c r="M434" s="15"/>
    </row>
    <row r="435" spans="4:13" ht="25.5" x14ac:dyDescent="0.25">
      <c r="D435" s="39" t="s">
        <v>359</v>
      </c>
      <c r="E435" s="40">
        <f>SUM(E436:E447)</f>
        <v>0</v>
      </c>
      <c r="F435" s="41">
        <f>SUM(F436:F449)</f>
        <v>70547744.599999994</v>
      </c>
      <c r="G435" s="40">
        <f>SUM(G436:G449)</f>
        <v>237648996.53</v>
      </c>
      <c r="H435" s="40">
        <f>SUM(H436:H449)</f>
        <v>308196741.12999994</v>
      </c>
      <c r="I435" s="41">
        <f>SUM(I436:I449)</f>
        <v>72303061.319999993</v>
      </c>
      <c r="J435" s="40">
        <f t="shared" si="43"/>
        <v>23.460034345237275</v>
      </c>
      <c r="M435" s="15"/>
    </row>
    <row r="436" spans="4:13" x14ac:dyDescent="0.25">
      <c r="D436" s="21" t="s">
        <v>440</v>
      </c>
      <c r="E436" s="17">
        <v>0</v>
      </c>
      <c r="F436" s="18">
        <v>0</v>
      </c>
      <c r="G436" s="18">
        <v>237648996.53</v>
      </c>
      <c r="H436" s="20">
        <f>+E436+F436+G436</f>
        <v>237648996.53</v>
      </c>
      <c r="I436" s="25">
        <v>0</v>
      </c>
      <c r="J436" s="20">
        <f t="shared" si="43"/>
        <v>0</v>
      </c>
      <c r="M436" s="15"/>
    </row>
    <row r="437" spans="4:13" x14ac:dyDescent="0.25">
      <c r="D437" s="21" t="s">
        <v>463</v>
      </c>
      <c r="E437" s="17">
        <v>0</v>
      </c>
      <c r="F437" s="30">
        <v>7368269.5999999996</v>
      </c>
      <c r="G437" s="18">
        <v>0</v>
      </c>
      <c r="H437" s="20">
        <f t="shared" ref="H437:H449" si="47">+E437+F437+G437</f>
        <v>7368269.5999999996</v>
      </c>
      <c r="I437" s="25">
        <v>7368269.5999999996</v>
      </c>
      <c r="J437" s="20">
        <f t="shared" si="43"/>
        <v>100</v>
      </c>
      <c r="M437" s="15"/>
    </row>
    <row r="438" spans="4:13" x14ac:dyDescent="0.25">
      <c r="D438" s="21" t="s">
        <v>360</v>
      </c>
      <c r="E438" s="17">
        <v>0</v>
      </c>
      <c r="F438" s="30">
        <v>18868175</v>
      </c>
      <c r="G438" s="18">
        <v>0</v>
      </c>
      <c r="H438" s="20">
        <f t="shared" si="47"/>
        <v>18868175</v>
      </c>
      <c r="I438" s="25">
        <v>18868175</v>
      </c>
      <c r="J438" s="20">
        <f t="shared" si="43"/>
        <v>100</v>
      </c>
      <c r="M438" s="15"/>
    </row>
    <row r="439" spans="4:13" x14ac:dyDescent="0.25">
      <c r="D439" s="21" t="s">
        <v>429</v>
      </c>
      <c r="E439" s="17">
        <v>0</v>
      </c>
      <c r="F439" s="30">
        <v>15066008</v>
      </c>
      <c r="G439" s="18">
        <v>0</v>
      </c>
      <c r="H439" s="20">
        <f t="shared" si="47"/>
        <v>15066008</v>
      </c>
      <c r="I439" s="25">
        <v>15066008</v>
      </c>
      <c r="J439" s="20">
        <f t="shared" si="43"/>
        <v>100</v>
      </c>
      <c r="M439" s="15"/>
    </row>
    <row r="440" spans="4:13" x14ac:dyDescent="0.25">
      <c r="D440" s="21" t="s">
        <v>428</v>
      </c>
      <c r="E440" s="17">
        <v>0</v>
      </c>
      <c r="F440" s="30">
        <v>2590000</v>
      </c>
      <c r="G440" s="18">
        <v>0</v>
      </c>
      <c r="H440" s="20">
        <f t="shared" si="47"/>
        <v>2590000</v>
      </c>
      <c r="I440" s="25">
        <v>2590000</v>
      </c>
      <c r="J440" s="20">
        <f t="shared" si="43"/>
        <v>100</v>
      </c>
      <c r="M440" s="15"/>
    </row>
    <row r="441" spans="4:13" ht="25.5" x14ac:dyDescent="0.25">
      <c r="D441" s="21" t="s">
        <v>476</v>
      </c>
      <c r="E441" s="17">
        <v>0</v>
      </c>
      <c r="F441" s="30">
        <v>1853593.94</v>
      </c>
      <c r="G441" s="18">
        <v>0</v>
      </c>
      <c r="H441" s="20">
        <f t="shared" si="47"/>
        <v>1853593.94</v>
      </c>
      <c r="I441" s="25">
        <v>1853593.94</v>
      </c>
      <c r="J441" s="20">
        <f t="shared" si="43"/>
        <v>100</v>
      </c>
      <c r="M441" s="15"/>
    </row>
    <row r="442" spans="4:13" x14ac:dyDescent="0.25">
      <c r="D442" s="21" t="s">
        <v>427</v>
      </c>
      <c r="E442" s="17">
        <v>0</v>
      </c>
      <c r="F442" s="1">
        <v>0</v>
      </c>
      <c r="G442" s="18">
        <v>0</v>
      </c>
      <c r="H442" s="20">
        <f t="shared" si="47"/>
        <v>0</v>
      </c>
      <c r="I442" s="25">
        <v>0</v>
      </c>
      <c r="J442" s="20">
        <f t="shared" si="43"/>
        <v>0</v>
      </c>
      <c r="M442" s="15"/>
    </row>
    <row r="443" spans="4:13" x14ac:dyDescent="0.25">
      <c r="D443" s="21" t="s">
        <v>361</v>
      </c>
      <c r="E443" s="17">
        <v>0</v>
      </c>
      <c r="F443" s="18">
        <v>17000000</v>
      </c>
      <c r="G443" s="18">
        <v>0</v>
      </c>
      <c r="H443" s="20">
        <f t="shared" si="47"/>
        <v>17000000</v>
      </c>
      <c r="I443" s="25">
        <v>17000000</v>
      </c>
      <c r="J443" s="20">
        <f t="shared" si="43"/>
        <v>100</v>
      </c>
      <c r="M443" s="15"/>
    </row>
    <row r="444" spans="4:13" x14ac:dyDescent="0.25">
      <c r="D444" s="21" t="s">
        <v>362</v>
      </c>
      <c r="E444" s="17">
        <v>0</v>
      </c>
      <c r="F444" s="18">
        <v>2216000</v>
      </c>
      <c r="G444" s="18">
        <v>0</v>
      </c>
      <c r="H444" s="20">
        <f t="shared" si="47"/>
        <v>2216000</v>
      </c>
      <c r="I444" s="25">
        <v>2216000</v>
      </c>
      <c r="J444" s="20">
        <f t="shared" si="43"/>
        <v>100</v>
      </c>
      <c r="M444" s="15"/>
    </row>
    <row r="445" spans="4:13" x14ac:dyDescent="0.25">
      <c r="D445" s="21" t="s">
        <v>363</v>
      </c>
      <c r="E445" s="17">
        <v>0</v>
      </c>
      <c r="F445" s="18">
        <v>569458.78</v>
      </c>
      <c r="G445" s="18">
        <v>0</v>
      </c>
      <c r="H445" s="20">
        <f t="shared" si="47"/>
        <v>569458.78</v>
      </c>
      <c r="I445" s="25">
        <v>569458.78</v>
      </c>
      <c r="J445" s="20">
        <f t="shared" si="43"/>
        <v>100</v>
      </c>
      <c r="M445" s="15"/>
    </row>
    <row r="446" spans="4:13" x14ac:dyDescent="0.25">
      <c r="D446" s="21" t="s">
        <v>364</v>
      </c>
      <c r="E446" s="17">
        <v>0</v>
      </c>
      <c r="F446" s="18">
        <v>1092000</v>
      </c>
      <c r="G446" s="18">
        <v>0</v>
      </c>
      <c r="H446" s="20">
        <f t="shared" si="47"/>
        <v>1092000</v>
      </c>
      <c r="I446" s="25">
        <v>1092000</v>
      </c>
      <c r="J446" s="20">
        <f t="shared" si="43"/>
        <v>100</v>
      </c>
      <c r="M446" s="15"/>
    </row>
    <row r="447" spans="4:13" x14ac:dyDescent="0.25">
      <c r="D447" s="21" t="s">
        <v>365</v>
      </c>
      <c r="E447" s="17">
        <v>0</v>
      </c>
      <c r="F447" s="18">
        <v>500000</v>
      </c>
      <c r="G447" s="18">
        <v>0</v>
      </c>
      <c r="H447" s="20">
        <f t="shared" si="47"/>
        <v>500000</v>
      </c>
      <c r="I447" s="25">
        <v>500000</v>
      </c>
      <c r="J447" s="20">
        <f t="shared" si="43"/>
        <v>100</v>
      </c>
      <c r="M447" s="15"/>
    </row>
    <row r="448" spans="4:13" x14ac:dyDescent="0.25">
      <c r="D448" s="21" t="s">
        <v>464</v>
      </c>
      <c r="E448" s="17">
        <v>0</v>
      </c>
      <c r="F448" s="18">
        <v>791264.2</v>
      </c>
      <c r="G448" s="18">
        <v>0</v>
      </c>
      <c r="H448" s="20">
        <f t="shared" si="47"/>
        <v>791264.2</v>
      </c>
      <c r="I448" s="25">
        <v>791264.2</v>
      </c>
      <c r="J448" s="20">
        <f t="shared" si="43"/>
        <v>100</v>
      </c>
      <c r="M448" s="15"/>
    </row>
    <row r="449" spans="4:13" x14ac:dyDescent="0.25">
      <c r="D449" s="21" t="s">
        <v>465</v>
      </c>
      <c r="E449" s="17">
        <v>0</v>
      </c>
      <c r="F449" s="30">
        <v>2632975.08</v>
      </c>
      <c r="G449" s="18">
        <v>0</v>
      </c>
      <c r="H449" s="20">
        <f t="shared" si="47"/>
        <v>2632975.08</v>
      </c>
      <c r="I449" s="25">
        <v>4388291.8</v>
      </c>
      <c r="J449" s="20">
        <f t="shared" si="43"/>
        <v>166.66666666666666</v>
      </c>
      <c r="M449" s="15"/>
    </row>
    <row r="450" spans="4:13" ht="25.5" x14ac:dyDescent="0.25">
      <c r="D450" s="39" t="s">
        <v>430</v>
      </c>
      <c r="E450" s="40">
        <f>SUM(E451)</f>
        <v>0</v>
      </c>
      <c r="F450" s="41">
        <f>SUM(F451)</f>
        <v>72235000</v>
      </c>
      <c r="G450" s="40">
        <f t="shared" ref="G450" si="48">SUM(G451)</f>
        <v>0</v>
      </c>
      <c r="H450" s="40">
        <f>SUM(H451)</f>
        <v>72235000</v>
      </c>
      <c r="I450" s="41">
        <f>SUM(I451)</f>
        <v>72235000</v>
      </c>
      <c r="J450" s="40">
        <f t="shared" si="43"/>
        <v>100</v>
      </c>
      <c r="M450" s="15"/>
    </row>
    <row r="451" spans="4:13" x14ac:dyDescent="0.25">
      <c r="D451" s="21" t="s">
        <v>366</v>
      </c>
      <c r="E451" s="17">
        <v>0</v>
      </c>
      <c r="F451" s="18">
        <v>72235000</v>
      </c>
      <c r="G451" s="18">
        <v>0</v>
      </c>
      <c r="H451" s="20">
        <f>+F451</f>
        <v>72235000</v>
      </c>
      <c r="I451" s="25">
        <v>72235000</v>
      </c>
      <c r="J451" s="20">
        <f t="shared" si="43"/>
        <v>100</v>
      </c>
      <c r="M451" s="15"/>
    </row>
    <row r="452" spans="4:13" ht="27" customHeight="1" x14ac:dyDescent="0.25">
      <c r="D452" s="39" t="s">
        <v>441</v>
      </c>
      <c r="E452" s="40">
        <v>0</v>
      </c>
      <c r="F452" s="40">
        <f>+F453</f>
        <v>1845769.76</v>
      </c>
      <c r="G452" s="40">
        <f>+G453</f>
        <v>0</v>
      </c>
      <c r="H452" s="40">
        <f>+H453</f>
        <v>1845769.76</v>
      </c>
      <c r="I452" s="41">
        <f>SUM(I453)</f>
        <v>1845769.76</v>
      </c>
      <c r="J452" s="40">
        <f t="shared" si="43"/>
        <v>100</v>
      </c>
      <c r="M452" s="15"/>
    </row>
    <row r="453" spans="4:13" x14ac:dyDescent="0.25">
      <c r="D453" s="21" t="s">
        <v>367</v>
      </c>
      <c r="E453" s="17">
        <v>0</v>
      </c>
      <c r="F453" s="30">
        <v>1845769.76</v>
      </c>
      <c r="G453" s="18">
        <v>0</v>
      </c>
      <c r="H453" s="20">
        <f>+F453</f>
        <v>1845769.76</v>
      </c>
      <c r="I453" s="25">
        <v>1845769.76</v>
      </c>
      <c r="J453" s="20">
        <f t="shared" si="43"/>
        <v>100</v>
      </c>
      <c r="M453" s="15"/>
    </row>
    <row r="454" spans="4:13" ht="25.5" x14ac:dyDescent="0.25">
      <c r="D454" s="39" t="s">
        <v>368</v>
      </c>
      <c r="E454" s="40">
        <f>SUM(E456)</f>
        <v>0</v>
      </c>
      <c r="F454" s="41">
        <f>SUM(F455:F458)</f>
        <v>44445201.799999997</v>
      </c>
      <c r="G454" s="40">
        <f>SUM(G456)</f>
        <v>0</v>
      </c>
      <c r="H454" s="40">
        <f>SUM(H455:H458)</f>
        <v>44445201.799999997</v>
      </c>
      <c r="I454" s="41">
        <f>SUM(I455:I458)</f>
        <v>45973079.799999997</v>
      </c>
      <c r="J454" s="40">
        <f t="shared" si="43"/>
        <v>103.43766692043684</v>
      </c>
      <c r="M454" s="15"/>
    </row>
    <row r="455" spans="4:13" x14ac:dyDescent="0.25">
      <c r="D455" s="21" t="s">
        <v>468</v>
      </c>
      <c r="E455" s="17">
        <v>0</v>
      </c>
      <c r="F455" s="18">
        <v>0</v>
      </c>
      <c r="G455" s="18">
        <v>0</v>
      </c>
      <c r="H455" s="20">
        <f t="shared" ref="H455:H458" si="49">+E455+F455+G455</f>
        <v>0</v>
      </c>
      <c r="I455" s="25">
        <v>1527878</v>
      </c>
      <c r="J455" s="20">
        <f t="shared" si="43"/>
        <v>100</v>
      </c>
      <c r="M455" s="15"/>
    </row>
    <row r="456" spans="4:13" x14ac:dyDescent="0.25">
      <c r="D456" s="21" t="s">
        <v>369</v>
      </c>
      <c r="E456" s="17">
        <v>0</v>
      </c>
      <c r="F456" s="30">
        <f>759680+189920</f>
        <v>949600</v>
      </c>
      <c r="G456" s="18">
        <v>0</v>
      </c>
      <c r="H456" s="20">
        <f t="shared" si="49"/>
        <v>949600</v>
      </c>
      <c r="I456" s="25">
        <v>949600</v>
      </c>
      <c r="J456" s="20">
        <f t="shared" si="43"/>
        <v>100</v>
      </c>
      <c r="M456" s="15"/>
    </row>
    <row r="457" spans="4:13" x14ac:dyDescent="0.25">
      <c r="D457" s="21" t="s">
        <v>466</v>
      </c>
      <c r="E457" s="17">
        <v>0</v>
      </c>
      <c r="F457" s="30">
        <v>42357414.799999997</v>
      </c>
      <c r="G457" s="18">
        <v>0</v>
      </c>
      <c r="H457" s="20">
        <f t="shared" si="49"/>
        <v>42357414.799999997</v>
      </c>
      <c r="I457" s="25">
        <v>42357414.799999997</v>
      </c>
      <c r="J457" s="20">
        <f t="shared" si="43"/>
        <v>100</v>
      </c>
      <c r="M457" s="15"/>
    </row>
    <row r="458" spans="4:13" x14ac:dyDescent="0.25">
      <c r="D458" s="21" t="s">
        <v>467</v>
      </c>
      <c r="E458" s="17">
        <v>0</v>
      </c>
      <c r="F458" s="30">
        <v>1138187</v>
      </c>
      <c r="G458" s="18">
        <v>0</v>
      </c>
      <c r="H458" s="20">
        <f t="shared" si="49"/>
        <v>1138187</v>
      </c>
      <c r="I458" s="25">
        <v>1138187</v>
      </c>
      <c r="J458" s="20">
        <f t="shared" si="43"/>
        <v>100</v>
      </c>
      <c r="M458" s="15"/>
    </row>
    <row r="459" spans="4:13" x14ac:dyDescent="0.25">
      <c r="D459" s="39" t="s">
        <v>370</v>
      </c>
      <c r="E459" s="40">
        <v>400417698</v>
      </c>
      <c r="F459" s="40">
        <f>SUM(F460:F474)</f>
        <v>0</v>
      </c>
      <c r="G459" s="40">
        <f>SUM(G460:G474)</f>
        <v>5831512</v>
      </c>
      <c r="H459" s="40">
        <f>SUM(H460:H474)</f>
        <v>406249210</v>
      </c>
      <c r="I459" s="41">
        <f>SUM(I460:I474)</f>
        <v>378413347.94</v>
      </c>
      <c r="J459" s="40">
        <f t="shared" si="43"/>
        <v>93.148082168578256</v>
      </c>
      <c r="M459" s="15"/>
    </row>
    <row r="460" spans="4:13" x14ac:dyDescent="0.25">
      <c r="D460" s="21" t="s">
        <v>371</v>
      </c>
      <c r="E460" s="17">
        <v>110000000</v>
      </c>
      <c r="F460" s="18">
        <v>0</v>
      </c>
      <c r="G460" s="18">
        <v>0</v>
      </c>
      <c r="H460" s="20">
        <f>+E460+F460+G460</f>
        <v>110000000</v>
      </c>
      <c r="I460" s="25">
        <v>109622800.03</v>
      </c>
      <c r="J460" s="20">
        <f t="shared" si="43"/>
        <v>99.65709093636363</v>
      </c>
      <c r="M460" s="15"/>
    </row>
    <row r="461" spans="4:13" x14ac:dyDescent="0.25">
      <c r="D461" s="21" t="s">
        <v>372</v>
      </c>
      <c r="E461" s="17">
        <v>78000000</v>
      </c>
      <c r="F461" s="18">
        <v>0</v>
      </c>
      <c r="G461" s="18">
        <v>5831512</v>
      </c>
      <c r="H461" s="20">
        <f t="shared" ref="H461:H473" si="50">+E461+F461+G461</f>
        <v>83831512</v>
      </c>
      <c r="I461" s="25">
        <v>95514693</v>
      </c>
      <c r="J461" s="20">
        <f t="shared" si="43"/>
        <v>113.93650277952759</v>
      </c>
      <c r="M461" s="15"/>
    </row>
    <row r="462" spans="4:13" x14ac:dyDescent="0.25">
      <c r="D462" s="21" t="s">
        <v>431</v>
      </c>
      <c r="E462" s="17">
        <v>2150000</v>
      </c>
      <c r="F462" s="18">
        <v>0</v>
      </c>
      <c r="G462" s="18">
        <v>0</v>
      </c>
      <c r="H462" s="20">
        <f t="shared" si="50"/>
        <v>2150000</v>
      </c>
      <c r="I462" s="25">
        <v>3175189.87</v>
      </c>
      <c r="J462" s="20">
        <f t="shared" si="43"/>
        <v>147.68324976744188</v>
      </c>
      <c r="M462" s="15"/>
    </row>
    <row r="463" spans="4:13" x14ac:dyDescent="0.25">
      <c r="D463" s="21" t="s">
        <v>373</v>
      </c>
      <c r="E463" s="17">
        <v>6000000</v>
      </c>
      <c r="F463" s="18">
        <v>0</v>
      </c>
      <c r="G463" s="18">
        <v>0</v>
      </c>
      <c r="H463" s="20">
        <f t="shared" si="50"/>
        <v>6000000</v>
      </c>
      <c r="I463" s="25">
        <v>0</v>
      </c>
      <c r="J463" s="20">
        <f t="shared" si="43"/>
        <v>0</v>
      </c>
      <c r="M463" s="15"/>
    </row>
    <row r="464" spans="4:13" x14ac:dyDescent="0.25">
      <c r="D464" s="21" t="s">
        <v>374</v>
      </c>
      <c r="E464" s="17">
        <v>285000</v>
      </c>
      <c r="F464" s="18">
        <v>0</v>
      </c>
      <c r="G464" s="18">
        <v>0</v>
      </c>
      <c r="H464" s="20">
        <f t="shared" si="50"/>
        <v>285000</v>
      </c>
      <c r="I464" s="25">
        <v>202592.38</v>
      </c>
      <c r="J464" s="20">
        <f t="shared" si="43"/>
        <v>71.085045614035096</v>
      </c>
      <c r="M464" s="15"/>
    </row>
    <row r="465" spans="4:13" x14ac:dyDescent="0.25">
      <c r="D465" s="21" t="s">
        <v>375</v>
      </c>
      <c r="E465" s="17">
        <v>35757697</v>
      </c>
      <c r="F465" s="18">
        <v>0</v>
      </c>
      <c r="G465" s="18">
        <v>0</v>
      </c>
      <c r="H465" s="20">
        <f t="shared" si="50"/>
        <v>35757697</v>
      </c>
      <c r="I465" s="25">
        <v>26241724</v>
      </c>
      <c r="J465" s="20">
        <f t="shared" si="43"/>
        <v>73.387623369592291</v>
      </c>
      <c r="M465" s="15"/>
    </row>
    <row r="466" spans="4:13" x14ac:dyDescent="0.25">
      <c r="D466" s="21" t="s">
        <v>376</v>
      </c>
      <c r="E466" s="17">
        <v>7458174</v>
      </c>
      <c r="F466" s="18">
        <v>0</v>
      </c>
      <c r="G466" s="18">
        <v>0</v>
      </c>
      <c r="H466" s="20">
        <f t="shared" si="50"/>
        <v>7458174</v>
      </c>
      <c r="I466" s="25">
        <v>7711972.9299999997</v>
      </c>
      <c r="J466" s="20">
        <f t="shared" si="43"/>
        <v>103.40296337950817</v>
      </c>
      <c r="M466" s="15"/>
    </row>
    <row r="467" spans="4:13" x14ac:dyDescent="0.25">
      <c r="D467" s="21" t="s">
        <v>377</v>
      </c>
      <c r="E467" s="17">
        <v>19922590</v>
      </c>
      <c r="F467" s="18">
        <v>0</v>
      </c>
      <c r="G467" s="18">
        <v>0</v>
      </c>
      <c r="H467" s="20">
        <f t="shared" si="50"/>
        <v>19922590</v>
      </c>
      <c r="I467" s="25">
        <v>7989382.5599999996</v>
      </c>
      <c r="J467" s="20">
        <f t="shared" si="43"/>
        <v>40.102128086759805</v>
      </c>
      <c r="M467" s="15"/>
    </row>
    <row r="468" spans="4:13" x14ac:dyDescent="0.25">
      <c r="D468" s="21" t="s">
        <v>378</v>
      </c>
      <c r="E468" s="17">
        <v>44237</v>
      </c>
      <c r="F468" s="18">
        <v>0</v>
      </c>
      <c r="G468" s="18">
        <v>0</v>
      </c>
      <c r="H468" s="20">
        <f t="shared" si="50"/>
        <v>44237</v>
      </c>
      <c r="I468" s="25">
        <v>123635</v>
      </c>
      <c r="J468" s="20">
        <f t="shared" si="43"/>
        <v>279.48323801342769</v>
      </c>
      <c r="M468" s="15"/>
    </row>
    <row r="469" spans="4:13" x14ac:dyDescent="0.25">
      <c r="D469" s="21" t="s">
        <v>379</v>
      </c>
      <c r="E469" s="17">
        <v>49000000</v>
      </c>
      <c r="F469" s="18">
        <v>0</v>
      </c>
      <c r="G469" s="18">
        <v>0</v>
      </c>
      <c r="H469" s="20">
        <f t="shared" si="50"/>
        <v>49000000</v>
      </c>
      <c r="I469" s="25">
        <v>46699457</v>
      </c>
      <c r="J469" s="20">
        <f t="shared" si="43"/>
        <v>95.305014285714279</v>
      </c>
      <c r="M469" s="15"/>
    </row>
    <row r="470" spans="4:13" x14ac:dyDescent="0.25">
      <c r="D470" s="21" t="s">
        <v>380</v>
      </c>
      <c r="E470" s="17">
        <v>83300000</v>
      </c>
      <c r="F470" s="18">
        <v>0</v>
      </c>
      <c r="G470" s="18">
        <v>0</v>
      </c>
      <c r="H470" s="20">
        <f t="shared" si="50"/>
        <v>83300000</v>
      </c>
      <c r="I470" s="25">
        <v>60691111</v>
      </c>
      <c r="J470" s="20">
        <f t="shared" si="43"/>
        <v>72.858476590636258</v>
      </c>
      <c r="M470" s="15"/>
    </row>
    <row r="471" spans="4:13" x14ac:dyDescent="0.25">
      <c r="D471" s="21" t="s">
        <v>381</v>
      </c>
      <c r="E471" s="17">
        <v>5000000</v>
      </c>
      <c r="F471" s="18">
        <v>0</v>
      </c>
      <c r="G471" s="18">
        <v>0</v>
      </c>
      <c r="H471" s="20">
        <f t="shared" si="50"/>
        <v>5000000</v>
      </c>
      <c r="I471" s="25">
        <v>2229191</v>
      </c>
      <c r="J471" s="20">
        <f t="shared" si="43"/>
        <v>44.583820000000003</v>
      </c>
      <c r="M471" s="15"/>
    </row>
    <row r="472" spans="4:13" x14ac:dyDescent="0.25">
      <c r="D472" s="21" t="s">
        <v>382</v>
      </c>
      <c r="E472" s="17">
        <v>3000000</v>
      </c>
      <c r="F472" s="18">
        <v>0</v>
      </c>
      <c r="G472" s="18">
        <v>0</v>
      </c>
      <c r="H472" s="20">
        <f t="shared" si="50"/>
        <v>3000000</v>
      </c>
      <c r="I472" s="25">
        <v>38185.17</v>
      </c>
      <c r="J472" s="20">
        <f t="shared" si="43"/>
        <v>1.2728389999999998</v>
      </c>
      <c r="M472" s="15"/>
    </row>
    <row r="473" spans="4:13" x14ac:dyDescent="0.25">
      <c r="D473" s="21" t="s">
        <v>383</v>
      </c>
      <c r="E473" s="17">
        <v>500000</v>
      </c>
      <c r="F473" s="18">
        <v>0</v>
      </c>
      <c r="G473" s="18">
        <v>0</v>
      </c>
      <c r="H473" s="20">
        <f t="shared" si="50"/>
        <v>500000</v>
      </c>
      <c r="I473" s="25">
        <v>17266203</v>
      </c>
      <c r="J473" s="20">
        <f t="shared" si="43"/>
        <v>3453.2406000000001</v>
      </c>
      <c r="M473" s="15"/>
    </row>
    <row r="474" spans="4:13" x14ac:dyDescent="0.25">
      <c r="D474" s="21" t="s">
        <v>384</v>
      </c>
      <c r="E474" s="17">
        <v>0</v>
      </c>
      <c r="F474" s="18">
        <v>0</v>
      </c>
      <c r="G474" s="18">
        <v>0</v>
      </c>
      <c r="H474" s="20">
        <f t="shared" ref="H474:H486" si="51">+E474+F474+G474</f>
        <v>0</v>
      </c>
      <c r="I474" s="25">
        <v>907211</v>
      </c>
      <c r="J474" s="20">
        <f t="shared" si="43"/>
        <v>100</v>
      </c>
      <c r="M474" s="15"/>
    </row>
    <row r="475" spans="4:13" x14ac:dyDescent="0.25">
      <c r="D475" s="39" t="s">
        <v>385</v>
      </c>
      <c r="E475" s="40">
        <v>34765000</v>
      </c>
      <c r="F475" s="40">
        <f>SUM(F476:F483)</f>
        <v>21550000</v>
      </c>
      <c r="G475" s="40">
        <f>SUM(G476:G483)</f>
        <v>13210000</v>
      </c>
      <c r="H475" s="40">
        <f>SUM(H476:H483)</f>
        <v>69525000</v>
      </c>
      <c r="I475" s="41">
        <f>SUM(I476:I483)</f>
        <v>25914616.009999998</v>
      </c>
      <c r="J475" s="40">
        <f t="shared" si="43"/>
        <v>37.273809435454872</v>
      </c>
      <c r="M475" s="15"/>
    </row>
    <row r="476" spans="4:13" x14ac:dyDescent="0.25">
      <c r="D476" s="21" t="s">
        <v>386</v>
      </c>
      <c r="E476" s="17">
        <v>0</v>
      </c>
      <c r="F476" s="18">
        <v>0</v>
      </c>
      <c r="G476" s="18">
        <v>0</v>
      </c>
      <c r="H476" s="20">
        <f>+E476+F476+G476</f>
        <v>0</v>
      </c>
      <c r="I476" s="24">
        <v>-2846.99</v>
      </c>
      <c r="J476" s="20">
        <f t="shared" si="43"/>
        <v>100</v>
      </c>
      <c r="M476" s="15"/>
    </row>
    <row r="477" spans="4:13" x14ac:dyDescent="0.25">
      <c r="D477" s="21" t="s">
        <v>435</v>
      </c>
      <c r="E477" s="17">
        <v>5502005</v>
      </c>
      <c r="F477" s="18">
        <v>0</v>
      </c>
      <c r="G477" s="18">
        <v>0</v>
      </c>
      <c r="H477" s="20">
        <f t="shared" ref="H477:H483" si="52">+E477+F477+G477</f>
        <v>5502005</v>
      </c>
      <c r="I477" s="25">
        <v>300364</v>
      </c>
      <c r="J477" s="20">
        <f t="shared" si="43"/>
        <v>5.4591735194715376</v>
      </c>
      <c r="M477" s="15"/>
    </row>
    <row r="478" spans="4:13" x14ac:dyDescent="0.25">
      <c r="D478" s="21" t="s">
        <v>387</v>
      </c>
      <c r="E478" s="17">
        <v>52995</v>
      </c>
      <c r="F478" s="18">
        <v>0</v>
      </c>
      <c r="G478" s="18">
        <v>0</v>
      </c>
      <c r="H478" s="20">
        <f t="shared" si="52"/>
        <v>52995</v>
      </c>
      <c r="I478" s="18">
        <v>0</v>
      </c>
      <c r="J478" s="20">
        <f t="shared" si="43"/>
        <v>0</v>
      </c>
      <c r="M478" s="15"/>
    </row>
    <row r="479" spans="4:13" x14ac:dyDescent="0.25">
      <c r="D479" s="21" t="s">
        <v>388</v>
      </c>
      <c r="E479" s="17">
        <v>0</v>
      </c>
      <c r="F479" s="30">
        <v>0</v>
      </c>
      <c r="G479" s="30">
        <v>0</v>
      </c>
      <c r="H479" s="20">
        <f t="shared" si="52"/>
        <v>0</v>
      </c>
      <c r="I479" s="24">
        <v>-87849.04</v>
      </c>
      <c r="J479" s="20">
        <f t="shared" si="43"/>
        <v>100</v>
      </c>
      <c r="M479" s="15"/>
    </row>
    <row r="480" spans="4:13" x14ac:dyDescent="0.25">
      <c r="D480" s="21" t="s">
        <v>389</v>
      </c>
      <c r="E480" s="17">
        <v>29210000</v>
      </c>
      <c r="F480" s="30">
        <v>21550000</v>
      </c>
      <c r="G480" s="30">
        <v>13210000</v>
      </c>
      <c r="H480" s="20">
        <f t="shared" si="52"/>
        <v>63970000</v>
      </c>
      <c r="I480" s="25">
        <v>23609351.23</v>
      </c>
      <c r="J480" s="20">
        <f t="shared" si="43"/>
        <v>36.906911411599182</v>
      </c>
      <c r="M480" s="15"/>
    </row>
    <row r="481" spans="4:13" x14ac:dyDescent="0.25">
      <c r="D481" s="21" t="s">
        <v>390</v>
      </c>
      <c r="E481" s="17">
        <v>0</v>
      </c>
      <c r="F481" s="30">
        <v>0</v>
      </c>
      <c r="G481" s="30">
        <v>0</v>
      </c>
      <c r="H481" s="20">
        <f t="shared" si="52"/>
        <v>0</v>
      </c>
      <c r="I481" s="25">
        <v>38540</v>
      </c>
      <c r="J481" s="20">
        <f t="shared" si="43"/>
        <v>100</v>
      </c>
      <c r="M481" s="15"/>
    </row>
    <row r="482" spans="4:13" x14ac:dyDescent="0.25">
      <c r="D482" s="21" t="s">
        <v>391</v>
      </c>
      <c r="E482" s="17">
        <v>0</v>
      </c>
      <c r="F482" s="30">
        <v>0</v>
      </c>
      <c r="G482" s="30">
        <v>0</v>
      </c>
      <c r="H482" s="20">
        <f t="shared" si="52"/>
        <v>0</v>
      </c>
      <c r="I482" s="25">
        <v>2040861.24</v>
      </c>
      <c r="J482" s="20">
        <f t="shared" si="43"/>
        <v>100</v>
      </c>
      <c r="M482" s="15"/>
    </row>
    <row r="483" spans="4:13" x14ac:dyDescent="0.25">
      <c r="D483" s="21" t="s">
        <v>392</v>
      </c>
      <c r="E483" s="17">
        <v>0</v>
      </c>
      <c r="F483" s="18">
        <v>0</v>
      </c>
      <c r="G483" s="18">
        <v>0</v>
      </c>
      <c r="H483" s="20">
        <f t="shared" si="52"/>
        <v>0</v>
      </c>
      <c r="I483" s="25">
        <v>16195.57</v>
      </c>
      <c r="J483" s="20">
        <f t="shared" si="43"/>
        <v>100</v>
      </c>
      <c r="M483" s="15"/>
    </row>
    <row r="484" spans="4:13" x14ac:dyDescent="0.25">
      <c r="D484" s="39" t="s">
        <v>432</v>
      </c>
      <c r="E484" s="40">
        <v>470000000</v>
      </c>
      <c r="F484" s="40">
        <v>0</v>
      </c>
      <c r="G484" s="40">
        <v>343154510</v>
      </c>
      <c r="H484" s="40">
        <f>+H485+H486</f>
        <v>813154510</v>
      </c>
      <c r="I484" s="40">
        <f>+I485+I486</f>
        <v>0</v>
      </c>
      <c r="J484" s="40">
        <f t="shared" si="43"/>
        <v>0</v>
      </c>
      <c r="M484" s="15"/>
    </row>
    <row r="485" spans="4:13" x14ac:dyDescent="0.25">
      <c r="D485" s="21" t="s">
        <v>433</v>
      </c>
      <c r="E485" s="17">
        <v>0</v>
      </c>
      <c r="F485" s="18">
        <v>0</v>
      </c>
      <c r="G485" s="18">
        <v>343154510</v>
      </c>
      <c r="H485" s="20">
        <f t="shared" si="51"/>
        <v>343154510</v>
      </c>
      <c r="I485" s="20">
        <v>0</v>
      </c>
      <c r="J485" s="20">
        <f t="shared" si="43"/>
        <v>0</v>
      </c>
      <c r="M485" s="15"/>
    </row>
    <row r="486" spans="4:13" x14ac:dyDescent="0.25">
      <c r="D486" s="21" t="s">
        <v>434</v>
      </c>
      <c r="E486" s="17">
        <v>470000000</v>
      </c>
      <c r="F486" s="18">
        <v>0</v>
      </c>
      <c r="G486" s="18">
        <v>0</v>
      </c>
      <c r="H486" s="20">
        <f t="shared" si="51"/>
        <v>470000000</v>
      </c>
      <c r="I486" s="20">
        <v>0</v>
      </c>
      <c r="J486" s="20">
        <f t="shared" si="43"/>
        <v>0</v>
      </c>
      <c r="M486" s="15"/>
    </row>
    <row r="488" spans="4:13" x14ac:dyDescent="0.25">
      <c r="E488" s="28"/>
      <c r="F488" s="28"/>
      <c r="G488" s="28"/>
      <c r="H488" s="28"/>
      <c r="I488" s="28"/>
    </row>
    <row r="489" spans="4:13" x14ac:dyDescent="0.25">
      <c r="F489" s="27"/>
    </row>
    <row r="491" spans="4:13" x14ac:dyDescent="0.25">
      <c r="F491" s="28"/>
    </row>
  </sheetData>
  <mergeCells count="11">
    <mergeCell ref="D2:J2"/>
    <mergeCell ref="D4:J4"/>
    <mergeCell ref="D5:J5"/>
    <mergeCell ref="D7:D8"/>
    <mergeCell ref="I7:I8"/>
    <mergeCell ref="J7:J8"/>
    <mergeCell ref="E7:E8"/>
    <mergeCell ref="F7:F8"/>
    <mergeCell ref="G7:G8"/>
    <mergeCell ref="H7:H8"/>
    <mergeCell ref="D3:K3"/>
  </mergeCells>
  <conditionalFormatting sqref="C262:C263">
    <cfRule type="duplicateValues" dxfId="1" priority="2" stopIfTrue="1"/>
  </conditionalFormatting>
  <conditionalFormatting sqref="C265">
    <cfRule type="duplicateValues" dxfId="0" priority="1" stopIfTrue="1"/>
  </conditionalFormatting>
  <printOptions horizontalCentered="1"/>
  <pageMargins left="0.39370078740157483" right="0.39370078740157483" top="0.35433070866141736" bottom="0.35433070866141736" header="0.31496062992125984" footer="0.31496062992125984"/>
  <pageSetup scale="52" fitToHeight="6" orientation="portrait" r:id="rId1"/>
  <ignoredErrors>
    <ignoredError sqref="G56 G475" formulaRange="1"/>
    <ignoredError sqref="H459 H475 H484 H46 H48 H77 H93 H108 H111 H117 H128 H164 H167 H251 H258 H381 H430 H435 H4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 </vt:lpstr>
      <vt:lpstr>'EADID '!Área_de_impresión</vt:lpstr>
      <vt:lpstr>'EADID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SAR</cp:lastModifiedBy>
  <cp:lastPrinted>2022-11-10T22:29:59Z</cp:lastPrinted>
  <dcterms:created xsi:type="dcterms:W3CDTF">2022-08-08T15:36:54Z</dcterms:created>
  <dcterms:modified xsi:type="dcterms:W3CDTF">2022-11-11T01:31:45Z</dcterms:modified>
</cp:coreProperties>
</file>